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PRADESHA\OneDrive - CGIAR\Documents\1FPMU\2025\PNG\2. March Meeting (Port Morseby)\March 24-28 (CGE training)\PNG training course (Mar 2025)\2 Exercises\Part A Exercises\"/>
    </mc:Choice>
  </mc:AlternateContent>
  <xr:revisionPtr revIDLastSave="0" documentId="13_ncr:1_{9BAF98ED-CA49-4E58-BEBC-DE0F2D8067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x3_Question" sheetId="1" r:id="rId1"/>
    <sheet name="Ex3_Answer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6" i="1" l="1"/>
  <c r="B83" i="1"/>
  <c r="B80" i="1"/>
  <c r="B77" i="1"/>
  <c r="B74" i="1"/>
  <c r="B71" i="1"/>
  <c r="B68" i="1"/>
  <c r="B65" i="1"/>
  <c r="H60" i="1"/>
  <c r="H57" i="1"/>
  <c r="H53" i="1"/>
  <c r="H50" i="1"/>
  <c r="F58" i="1"/>
  <c r="F51" i="1"/>
  <c r="H39" i="1"/>
  <c r="H43" i="1"/>
  <c r="H46" i="1"/>
  <c r="F44" i="1"/>
  <c r="H36" i="1"/>
  <c r="F37" i="1"/>
  <c r="D54" i="1"/>
  <c r="D40" i="1"/>
  <c r="C26" i="1"/>
  <c r="B26" i="1"/>
  <c r="C25" i="1"/>
  <c r="B25" i="1"/>
  <c r="D26" i="3" l="1"/>
  <c r="D55" i="3"/>
  <c r="D41" i="3"/>
  <c r="F52" i="3"/>
  <c r="I60" i="3"/>
  <c r="I46" i="3"/>
  <c r="I36" i="3"/>
  <c r="B65" i="3"/>
  <c r="J17" i="3"/>
  <c r="I17" i="3"/>
  <c r="H17" i="3"/>
  <c r="G17" i="3"/>
  <c r="F17" i="3"/>
  <c r="E17" i="3"/>
  <c r="D17" i="3"/>
  <c r="C17" i="3"/>
  <c r="C25" i="3" s="1"/>
  <c r="B17" i="3"/>
  <c r="B25" i="3" s="1"/>
  <c r="D40" i="3" s="1"/>
  <c r="K16" i="3"/>
  <c r="K15" i="3"/>
  <c r="K14" i="3"/>
  <c r="K13" i="3"/>
  <c r="K12" i="3"/>
  <c r="K11" i="3"/>
  <c r="K10" i="3"/>
  <c r="K9" i="3"/>
  <c r="K8" i="3"/>
  <c r="C26" i="3" l="1"/>
  <c r="B26" i="3"/>
  <c r="D54" i="3" s="1"/>
  <c r="F51" i="3" s="1"/>
  <c r="F37" i="3"/>
  <c r="B68" i="3"/>
  <c r="F58" i="3" l="1"/>
  <c r="F44" i="3"/>
  <c r="H36" i="3"/>
  <c r="H39" i="3"/>
  <c r="B71" i="3"/>
  <c r="H60" i="3"/>
  <c r="H57" i="3"/>
  <c r="H53" i="3"/>
  <c r="H50" i="3"/>
  <c r="H43" i="3" l="1"/>
  <c r="B74" i="3" s="1"/>
  <c r="H46" i="3"/>
  <c r="B80" i="3"/>
  <c r="B77" i="3" l="1"/>
  <c r="B83" i="3"/>
  <c r="B86" i="3"/>
  <c r="J17" i="1"/>
  <c r="I17" i="1"/>
  <c r="H17" i="1"/>
  <c r="G17" i="1"/>
  <c r="F17" i="1"/>
  <c r="E17" i="1"/>
  <c r="D17" i="1"/>
  <c r="C17" i="1"/>
  <c r="B17" i="1"/>
  <c r="K16" i="1"/>
  <c r="K15" i="1"/>
  <c r="K14" i="1"/>
  <c r="K13" i="1"/>
  <c r="K12" i="1"/>
  <c r="K11" i="1"/>
  <c r="K10" i="1"/>
  <c r="K9" i="1"/>
  <c r="K8" i="1"/>
</calcChain>
</file>

<file path=xl/sharedStrings.xml><?xml version="1.0" encoding="utf-8"?>
<sst xmlns="http://schemas.openxmlformats.org/spreadsheetml/2006/main" count="220" uniqueCount="72">
  <si>
    <t>Commodities</t>
  </si>
  <si>
    <t>Factors</t>
  </si>
  <si>
    <t>Other accounts</t>
  </si>
  <si>
    <t>aagr</t>
  </si>
  <si>
    <t>cagr</t>
  </si>
  <si>
    <t>gov</t>
  </si>
  <si>
    <t>s-i</t>
  </si>
  <si>
    <t>row</t>
  </si>
  <si>
    <t>total</t>
  </si>
  <si>
    <t>anagr</t>
  </si>
  <si>
    <t>Activities</t>
  </si>
  <si>
    <t>fac</t>
  </si>
  <si>
    <t>Government</t>
  </si>
  <si>
    <t>hhd</t>
  </si>
  <si>
    <t>cnagr</t>
  </si>
  <si>
    <t>Activity - agriculture</t>
  </si>
  <si>
    <t>Commodity - agriculture</t>
  </si>
  <si>
    <t>Saving/investment</t>
  </si>
  <si>
    <t>Rest of the world</t>
  </si>
  <si>
    <t>Column and row total</t>
  </si>
  <si>
    <t>Activity - nonagriculture</t>
  </si>
  <si>
    <t>Commodity - nonagriculture</t>
  </si>
  <si>
    <t>Factors - labor and capital</t>
  </si>
  <si>
    <t>Households - rural and urban</t>
  </si>
  <si>
    <t>SAM legend</t>
  </si>
  <si>
    <t>Input-output (IO) coefficients</t>
  </si>
  <si>
    <t>Calculate the intermediate inputs required per unit of activity output</t>
  </si>
  <si>
    <t>ROUND 1</t>
  </si>
  <si>
    <t>ROUND 2</t>
  </si>
  <si>
    <t>ROUND 3</t>
  </si>
  <si>
    <t>SHOCK</t>
  </si>
  <si>
    <t>agr</t>
  </si>
  <si>
    <t>nagr</t>
  </si>
  <si>
    <t>Q1:</t>
  </si>
  <si>
    <t>What was the size of the shock's direct impact on agricultural production?</t>
  </si>
  <si>
    <t>A1:</t>
  </si>
  <si>
    <t>Q2:</t>
  </si>
  <si>
    <t>A2:</t>
  </si>
  <si>
    <t>Q3:</t>
  </si>
  <si>
    <t>A4:</t>
  </si>
  <si>
    <t>A3:</t>
  </si>
  <si>
    <t>Q4:</t>
  </si>
  <si>
    <t>Round-by-round backward production linkage effects</t>
  </si>
  <si>
    <t>Remember that we are only calculating backward production linkages in this Task.</t>
  </si>
  <si>
    <t>This is the additional intermediate demand generated when a sector expands production</t>
  </si>
  <si>
    <t xml:space="preserve">IMPORTANT: </t>
  </si>
  <si>
    <t>1. Calculate the first round effects by multiplying the direct increase in agricultural production</t>
  </si>
  <si>
    <t>by the respective IO coefficient for agriculture and nonagricultural intermediate inputs</t>
  </si>
  <si>
    <t xml:space="preserve">2. Use the increase in production from the first round to calculate the increase in production </t>
  </si>
  <si>
    <t>in the second round.</t>
  </si>
  <si>
    <t>3. Make sure that your results are the same as the values in blue next to the cell entries.</t>
  </si>
  <si>
    <t>What was the increase in agricultural production during Round 1?</t>
  </si>
  <si>
    <t>What was the increase in agricultural production during Round 2?</t>
  </si>
  <si>
    <t>What was the increase in agricultural production during Round 3?</t>
  </si>
  <si>
    <t>Q5:</t>
  </si>
  <si>
    <t>A5:</t>
  </si>
  <si>
    <t>Q6:</t>
  </si>
  <si>
    <t>A6:</t>
  </si>
  <si>
    <t>Q7:</t>
  </si>
  <si>
    <t>What was the overall impact of the shock after 3 rounds?</t>
  </si>
  <si>
    <t>What is the total increase in nonagricultural production after 3 rounds?</t>
  </si>
  <si>
    <t>What is the total increase in agricultural production after 3 rounds?</t>
  </si>
  <si>
    <t>What was the overall size of the indirect multiplier effect after 3 rounds?</t>
  </si>
  <si>
    <r>
      <t xml:space="preserve">4. Complete this flow-chart by </t>
    </r>
    <r>
      <rPr>
        <u/>
        <sz val="11"/>
        <color indexed="30"/>
        <rFont val="Calibri"/>
        <family val="2"/>
      </rPr>
      <t>linking</t>
    </r>
    <r>
      <rPr>
        <sz val="11"/>
        <color indexed="30"/>
        <rFont val="Calibri"/>
        <family val="2"/>
      </rPr>
      <t xml:space="preserve"> previous round results to the coefficients in the IO table.</t>
    </r>
  </si>
  <si>
    <t>Do not just paste results into the cells</t>
  </si>
  <si>
    <t>5. You should use cell references or links when answering the questions in red below.</t>
  </si>
  <si>
    <t>A7:</t>
  </si>
  <si>
    <t>Q8:</t>
  </si>
  <si>
    <t>A8:</t>
  </si>
  <si>
    <t>Exercise 3: Round-by-round effects</t>
  </si>
  <si>
    <t>Calculate 3 rounds of impacts from a 10 billion increase (shock) in agricultural production</t>
  </si>
  <si>
    <t>National SAM with 2 sectors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</si>
</sst>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indexed="30"/>
      <name val="Calibri"/>
      <family val="2"/>
    </font>
    <font>
      <u/>
      <sz val="11"/>
      <color indexed="3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8" xfId="0" applyFont="1" applyBorder="1" applyAlignment="1">
      <alignment horizontal="center"/>
    </xf>
    <xf numFmtId="0" fontId="0" fillId="0" borderId="10" xfId="0" applyBorder="1"/>
    <xf numFmtId="3" fontId="0" fillId="0" borderId="1" xfId="0" applyNumberFormat="1" applyBorder="1"/>
    <xf numFmtId="3" fontId="0" fillId="0" borderId="11" xfId="0" applyNumberFormat="1" applyBorder="1"/>
    <xf numFmtId="3" fontId="0" fillId="0" borderId="12" xfId="0" applyNumberFormat="1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0" xfId="0" applyNumberFormat="1"/>
    <xf numFmtId="3" fontId="0" fillId="0" borderId="7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4" xfId="0" applyNumberFormat="1" applyBorder="1"/>
    <xf numFmtId="3" fontId="0" fillId="0" borderId="6" xfId="0" applyNumberFormat="1" applyBorder="1"/>
    <xf numFmtId="3" fontId="0" fillId="0" borderId="5" xfId="0" applyNumberForma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3" fontId="3" fillId="0" borderId="0" xfId="0" applyNumberFormat="1" applyFont="1"/>
    <xf numFmtId="0" fontId="3" fillId="0" borderId="9" xfId="0" applyFont="1" applyBorder="1" applyAlignment="1">
      <alignment horizontal="center"/>
    </xf>
    <xf numFmtId="0" fontId="0" fillId="0" borderId="13" xfId="0" applyBorder="1" applyAlignment="1">
      <alignment horizontal="center"/>
    </xf>
    <xf numFmtId="4" fontId="0" fillId="0" borderId="13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2" borderId="10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4" fontId="0" fillId="0" borderId="1" xfId="0" applyNumberFormat="1" applyBorder="1"/>
    <xf numFmtId="4" fontId="0" fillId="0" borderId="11" xfId="0" applyNumberFormat="1" applyBorder="1"/>
    <xf numFmtId="4" fontId="0" fillId="0" borderId="4" xfId="0" applyNumberFormat="1" applyBorder="1"/>
    <xf numFmtId="4" fontId="0" fillId="0" borderId="6" xfId="0" applyNumberFormat="1" applyBorder="1"/>
    <xf numFmtId="4" fontId="9" fillId="0" borderId="0" xfId="0" applyNumberFormat="1" applyFont="1"/>
    <xf numFmtId="2" fontId="9" fillId="0" borderId="3" xfId="0" applyNumberFormat="1" applyFont="1" applyBorder="1" applyAlignment="1">
      <alignment horizontal="left"/>
    </xf>
    <xf numFmtId="2" fontId="9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9" fillId="0" borderId="0" xfId="0" applyFont="1"/>
    <xf numFmtId="2" fontId="4" fillId="0" borderId="14" xfId="0" applyNumberFormat="1" applyFont="1" applyBorder="1"/>
    <xf numFmtId="2" fontId="0" fillId="0" borderId="0" xfId="0" applyNumberFormat="1"/>
    <xf numFmtId="2" fontId="4" fillId="0" borderId="0" xfId="0" applyNumberFormat="1" applyFont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271410</xdr:colOff>
      <xdr:row>39</xdr:row>
      <xdr:rowOff>4049</xdr:rowOff>
    </xdr:from>
    <xdr:to>
      <xdr:col>2</xdr:col>
      <xdr:colOff>272998</xdr:colOff>
      <xdr:row>52</xdr:row>
      <xdr:rowOff>176361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A10F74E-574B-4BE2-83C4-BB81C32708BC}"/>
            </a:ext>
          </a:extLst>
        </xdr:cNvPr>
        <xdr:cNvCxnSpPr/>
      </xdr:nvCxnSpPr>
      <xdr:spPr>
        <a:xfrm rot="5400000">
          <a:off x="152644" y="9200579"/>
          <a:ext cx="2656417" cy="158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263985</xdr:colOff>
      <xdr:row>46</xdr:row>
      <xdr:rowOff>2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4A6C92B2-4901-4A46-95BF-BC54FF2057F5}"/>
            </a:ext>
          </a:extLst>
        </xdr:cNvPr>
        <xdr:cNvCxnSpPr/>
      </xdr:nvCxnSpPr>
      <xdr:spPr>
        <a:xfrm flipV="1">
          <a:off x="1216269" y="9202615"/>
          <a:ext cx="256443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264062</xdr:colOff>
      <xdr:row>39</xdr:row>
      <xdr:rowOff>7034</xdr:rowOff>
    </xdr:from>
    <xdr:to>
      <xdr:col>2</xdr:col>
      <xdr:colOff>528047</xdr:colOff>
      <xdr:row>39</xdr:row>
      <xdr:rowOff>7036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A71675D6-8844-4D47-BD2F-8554F8A85FBE}"/>
            </a:ext>
          </a:extLst>
        </xdr:cNvPr>
        <xdr:cNvCxnSpPr/>
      </xdr:nvCxnSpPr>
      <xdr:spPr>
        <a:xfrm flipV="1">
          <a:off x="1472711" y="7883769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277251</xdr:colOff>
      <xdr:row>52</xdr:row>
      <xdr:rowOff>174088</xdr:rowOff>
    </xdr:from>
    <xdr:to>
      <xdr:col>2</xdr:col>
      <xdr:colOff>541236</xdr:colOff>
      <xdr:row>52</xdr:row>
      <xdr:rowOff>174090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4812EEBB-57AE-49FF-94D2-9D58E49AF061}"/>
            </a:ext>
          </a:extLst>
        </xdr:cNvPr>
        <xdr:cNvCxnSpPr/>
      </xdr:nvCxnSpPr>
      <xdr:spPr>
        <a:xfrm flipV="1">
          <a:off x="1485900" y="10527323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271390</xdr:colOff>
      <xdr:row>36</xdr:row>
      <xdr:rowOff>3</xdr:rowOff>
    </xdr:from>
    <xdr:to>
      <xdr:col>4</xdr:col>
      <xdr:colOff>271392</xdr:colOff>
      <xdr:row>43</xdr:row>
      <xdr:rowOff>7327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7190790B-AB1B-4079-9E77-6741B88355FB}"/>
            </a:ext>
          </a:extLst>
        </xdr:cNvPr>
        <xdr:cNvCxnSpPr/>
      </xdr:nvCxnSpPr>
      <xdr:spPr>
        <a:xfrm rot="5400000">
          <a:off x="2025897" y="7968029"/>
          <a:ext cx="1340824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621909</xdr:colOff>
      <xdr:row>39</xdr:row>
      <xdr:rowOff>5862</xdr:rowOff>
    </xdr:from>
    <xdr:to>
      <xdr:col>4</xdr:col>
      <xdr:colOff>262525</xdr:colOff>
      <xdr:row>39</xdr:row>
      <xdr:rowOff>5864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1D16C076-AC82-45BD-87FE-FB04C3907B95}"/>
            </a:ext>
          </a:extLst>
        </xdr:cNvPr>
        <xdr:cNvCxnSpPr/>
      </xdr:nvCxnSpPr>
      <xdr:spPr>
        <a:xfrm flipV="1">
          <a:off x="2431073" y="7874977"/>
          <a:ext cx="256443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262597</xdr:colOff>
      <xdr:row>36</xdr:row>
      <xdr:rowOff>5862</xdr:rowOff>
    </xdr:from>
    <xdr:to>
      <xdr:col>4</xdr:col>
      <xdr:colOff>526582</xdr:colOff>
      <xdr:row>36</xdr:row>
      <xdr:rowOff>5864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7B565404-A5BE-4E3A-949D-58D3D71B1445}"/>
            </a:ext>
          </a:extLst>
        </xdr:cNvPr>
        <xdr:cNvCxnSpPr/>
      </xdr:nvCxnSpPr>
      <xdr:spPr>
        <a:xfrm flipV="1">
          <a:off x="2687515" y="7303477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275786</xdr:colOff>
      <xdr:row>43</xdr:row>
      <xdr:rowOff>4397</xdr:rowOff>
    </xdr:from>
    <xdr:to>
      <xdr:col>4</xdr:col>
      <xdr:colOff>539771</xdr:colOff>
      <xdr:row>43</xdr:row>
      <xdr:rowOff>4399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CBDAA652-53FD-423D-AC35-D3C7759082D7}"/>
            </a:ext>
          </a:extLst>
        </xdr:cNvPr>
        <xdr:cNvCxnSpPr/>
      </xdr:nvCxnSpPr>
      <xdr:spPr>
        <a:xfrm flipV="1">
          <a:off x="2700704" y="8635512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277252</xdr:colOff>
      <xdr:row>50</xdr:row>
      <xdr:rowOff>443</xdr:rowOff>
    </xdr:from>
    <xdr:to>
      <xdr:col>4</xdr:col>
      <xdr:colOff>277254</xdr:colOff>
      <xdr:row>57</xdr:row>
      <xdr:rowOff>5862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CF880094-F298-4FF9-B286-F52854938495}"/>
            </a:ext>
          </a:extLst>
        </xdr:cNvPr>
        <xdr:cNvCxnSpPr/>
      </xdr:nvCxnSpPr>
      <xdr:spPr>
        <a:xfrm rot="5400000">
          <a:off x="2031759" y="10633564"/>
          <a:ext cx="1340824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4397</xdr:colOff>
      <xdr:row>53</xdr:row>
      <xdr:rowOff>4397</xdr:rowOff>
    </xdr:from>
    <xdr:to>
      <xdr:col>4</xdr:col>
      <xdr:colOff>268382</xdr:colOff>
      <xdr:row>53</xdr:row>
      <xdr:rowOff>4399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3729EF1C-9025-4F0A-A30D-AE65E6D43B7E}"/>
            </a:ext>
          </a:extLst>
        </xdr:cNvPr>
        <xdr:cNvCxnSpPr/>
      </xdr:nvCxnSpPr>
      <xdr:spPr>
        <a:xfrm flipV="1">
          <a:off x="2436935" y="10540512"/>
          <a:ext cx="256443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268459</xdr:colOff>
      <xdr:row>50</xdr:row>
      <xdr:rowOff>4397</xdr:rowOff>
    </xdr:from>
    <xdr:to>
      <xdr:col>4</xdr:col>
      <xdr:colOff>532444</xdr:colOff>
      <xdr:row>50</xdr:row>
      <xdr:rowOff>4399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D6640C0C-5231-460F-883A-330AB83A56CA}"/>
            </a:ext>
          </a:extLst>
        </xdr:cNvPr>
        <xdr:cNvCxnSpPr/>
      </xdr:nvCxnSpPr>
      <xdr:spPr>
        <a:xfrm flipV="1">
          <a:off x="2693377" y="9969012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281648</xdr:colOff>
      <xdr:row>57</xdr:row>
      <xdr:rowOff>2932</xdr:rowOff>
    </xdr:from>
    <xdr:to>
      <xdr:col>4</xdr:col>
      <xdr:colOff>545633</xdr:colOff>
      <xdr:row>57</xdr:row>
      <xdr:rowOff>2934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3FD248C0-2FFB-4371-961F-E45078EC90DF}"/>
            </a:ext>
          </a:extLst>
        </xdr:cNvPr>
        <xdr:cNvCxnSpPr/>
      </xdr:nvCxnSpPr>
      <xdr:spPr>
        <a:xfrm flipV="1">
          <a:off x="2706566" y="11301047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271390</xdr:colOff>
      <xdr:row>35</xdr:row>
      <xdr:rowOff>1</xdr:rowOff>
    </xdr:from>
    <xdr:to>
      <xdr:col>6</xdr:col>
      <xdr:colOff>271391</xdr:colOff>
      <xdr:row>38</xdr:row>
      <xdr:rowOff>2201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7E818D2E-A35A-416F-B737-16D46BF0F2A3}"/>
            </a:ext>
          </a:extLst>
        </xdr:cNvPr>
        <xdr:cNvCxnSpPr/>
      </xdr:nvCxnSpPr>
      <xdr:spPr>
        <a:xfrm rot="5400000">
          <a:off x="3630491" y="7389203"/>
          <a:ext cx="564175" cy="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620444</xdr:colOff>
      <xdr:row>36</xdr:row>
      <xdr:rowOff>4397</xdr:rowOff>
    </xdr:from>
    <xdr:to>
      <xdr:col>6</xdr:col>
      <xdr:colOff>261059</xdr:colOff>
      <xdr:row>36</xdr:row>
      <xdr:rowOff>4399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3C67F3EA-A70F-49D2-AD49-FEF2D80F0EE1}"/>
            </a:ext>
          </a:extLst>
        </xdr:cNvPr>
        <xdr:cNvCxnSpPr/>
      </xdr:nvCxnSpPr>
      <xdr:spPr>
        <a:xfrm flipV="1">
          <a:off x="3645877" y="7302012"/>
          <a:ext cx="256443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261131</xdr:colOff>
      <xdr:row>35</xdr:row>
      <xdr:rowOff>4397</xdr:rowOff>
    </xdr:from>
    <xdr:to>
      <xdr:col>6</xdr:col>
      <xdr:colOff>525116</xdr:colOff>
      <xdr:row>35</xdr:row>
      <xdr:rowOff>4399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0A9E71A2-D26C-4BE6-9590-BB0C7B3C223B}"/>
            </a:ext>
          </a:extLst>
        </xdr:cNvPr>
        <xdr:cNvCxnSpPr/>
      </xdr:nvCxnSpPr>
      <xdr:spPr>
        <a:xfrm flipV="1">
          <a:off x="3902319" y="7111512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274320</xdr:colOff>
      <xdr:row>38</xdr:row>
      <xdr:rowOff>2932</xdr:rowOff>
    </xdr:from>
    <xdr:to>
      <xdr:col>6</xdr:col>
      <xdr:colOff>538305</xdr:colOff>
      <xdr:row>38</xdr:row>
      <xdr:rowOff>2934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865410F6-3405-4E3B-A2A5-E3809C261635}"/>
            </a:ext>
          </a:extLst>
        </xdr:cNvPr>
        <xdr:cNvCxnSpPr/>
      </xdr:nvCxnSpPr>
      <xdr:spPr>
        <a:xfrm flipV="1">
          <a:off x="3915508" y="7681547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277252</xdr:colOff>
      <xdr:row>42</xdr:row>
      <xdr:rowOff>440</xdr:rowOff>
    </xdr:from>
    <xdr:to>
      <xdr:col>6</xdr:col>
      <xdr:colOff>277253</xdr:colOff>
      <xdr:row>44</xdr:row>
      <xdr:rowOff>174059</xdr:rowOff>
    </xdr:to>
    <xdr:cxnSp macro="">
      <xdr:nvCxnSpPr>
        <xdr:cNvPr id="29" name="Straight Connector 28">
          <a:extLst>
            <a:ext uri="{FF2B5EF4-FFF2-40B4-BE49-F238E27FC236}">
              <a16:creationId xmlns:a16="http://schemas.microsoft.com/office/drawing/2014/main" id="{999BB979-09D3-45F9-AE55-E1B97148767A}"/>
            </a:ext>
          </a:extLst>
        </xdr:cNvPr>
        <xdr:cNvCxnSpPr/>
      </xdr:nvCxnSpPr>
      <xdr:spPr>
        <a:xfrm rot="5400000">
          <a:off x="3636353" y="8721237"/>
          <a:ext cx="564175" cy="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2931</xdr:colOff>
      <xdr:row>43</xdr:row>
      <xdr:rowOff>2931</xdr:rowOff>
    </xdr:from>
    <xdr:to>
      <xdr:col>6</xdr:col>
      <xdr:colOff>266916</xdr:colOff>
      <xdr:row>43</xdr:row>
      <xdr:rowOff>2933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8928015D-EDCC-4623-BAE6-553A64855016}"/>
            </a:ext>
          </a:extLst>
        </xdr:cNvPr>
        <xdr:cNvCxnSpPr/>
      </xdr:nvCxnSpPr>
      <xdr:spPr>
        <a:xfrm flipV="1">
          <a:off x="3651739" y="8634046"/>
          <a:ext cx="256443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274320</xdr:colOff>
      <xdr:row>42</xdr:row>
      <xdr:rowOff>2931</xdr:rowOff>
    </xdr:from>
    <xdr:to>
      <xdr:col>6</xdr:col>
      <xdr:colOff>538305</xdr:colOff>
      <xdr:row>42</xdr:row>
      <xdr:rowOff>2933</xdr:rowOff>
    </xdr:to>
    <xdr:cxnSp macro="">
      <xdr:nvCxnSpPr>
        <xdr:cNvPr id="31" name="Straight Connector 30">
          <a:extLst>
            <a:ext uri="{FF2B5EF4-FFF2-40B4-BE49-F238E27FC236}">
              <a16:creationId xmlns:a16="http://schemas.microsoft.com/office/drawing/2014/main" id="{1A1562A1-2204-4615-B39F-7DC5FFE09A97}"/>
            </a:ext>
          </a:extLst>
        </xdr:cNvPr>
        <xdr:cNvCxnSpPr/>
      </xdr:nvCxnSpPr>
      <xdr:spPr>
        <a:xfrm flipV="1">
          <a:off x="3915508" y="8443546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280182</xdr:colOff>
      <xdr:row>44</xdr:row>
      <xdr:rowOff>177019</xdr:rowOff>
    </xdr:from>
    <xdr:to>
      <xdr:col>6</xdr:col>
      <xdr:colOff>544167</xdr:colOff>
      <xdr:row>44</xdr:row>
      <xdr:rowOff>177021</xdr:rowOff>
    </xdr:to>
    <xdr:cxnSp macro="">
      <xdr:nvCxnSpPr>
        <xdr:cNvPr id="32" name="Straight Connector 31">
          <a:extLst>
            <a:ext uri="{FF2B5EF4-FFF2-40B4-BE49-F238E27FC236}">
              <a16:creationId xmlns:a16="http://schemas.microsoft.com/office/drawing/2014/main" id="{B68C5E28-5266-4768-B6A6-0725E257C87F}"/>
            </a:ext>
          </a:extLst>
        </xdr:cNvPr>
        <xdr:cNvCxnSpPr/>
      </xdr:nvCxnSpPr>
      <xdr:spPr>
        <a:xfrm flipV="1">
          <a:off x="3921370" y="9006254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274321</xdr:colOff>
      <xdr:row>49</xdr:row>
      <xdr:rowOff>0</xdr:rowOff>
    </xdr:from>
    <xdr:to>
      <xdr:col>6</xdr:col>
      <xdr:colOff>274322</xdr:colOff>
      <xdr:row>51</xdr:row>
      <xdr:rowOff>175497</xdr:rowOff>
    </xdr:to>
    <xdr:cxnSp macro="">
      <xdr:nvCxnSpPr>
        <xdr:cNvPr id="33" name="Straight Connector 32">
          <a:extLst>
            <a:ext uri="{FF2B5EF4-FFF2-40B4-BE49-F238E27FC236}">
              <a16:creationId xmlns:a16="http://schemas.microsoft.com/office/drawing/2014/main" id="{CBACF105-873A-4097-959D-36FD37E9F49C}"/>
            </a:ext>
          </a:extLst>
        </xdr:cNvPr>
        <xdr:cNvCxnSpPr/>
      </xdr:nvCxnSpPr>
      <xdr:spPr>
        <a:xfrm rot="5400000">
          <a:off x="3633422" y="10056202"/>
          <a:ext cx="564175" cy="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50</xdr:row>
      <xdr:rowOff>4396</xdr:rowOff>
    </xdr:from>
    <xdr:to>
      <xdr:col>6</xdr:col>
      <xdr:colOff>263985</xdr:colOff>
      <xdr:row>50</xdr:row>
      <xdr:rowOff>4398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3EC59C43-0BC5-4797-944A-2A09A2B0B24F}"/>
            </a:ext>
          </a:extLst>
        </xdr:cNvPr>
        <xdr:cNvCxnSpPr/>
      </xdr:nvCxnSpPr>
      <xdr:spPr>
        <a:xfrm flipV="1">
          <a:off x="3648808" y="9969011"/>
          <a:ext cx="256443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264062</xdr:colOff>
      <xdr:row>49</xdr:row>
      <xdr:rowOff>4396</xdr:rowOff>
    </xdr:from>
    <xdr:to>
      <xdr:col>6</xdr:col>
      <xdr:colOff>528047</xdr:colOff>
      <xdr:row>49</xdr:row>
      <xdr:rowOff>4398</xdr:rowOff>
    </xdr:to>
    <xdr:cxnSp macro="">
      <xdr:nvCxnSpPr>
        <xdr:cNvPr id="35" name="Straight Connector 34">
          <a:extLst>
            <a:ext uri="{FF2B5EF4-FFF2-40B4-BE49-F238E27FC236}">
              <a16:creationId xmlns:a16="http://schemas.microsoft.com/office/drawing/2014/main" id="{01270DFE-7B4E-43AB-B35F-550F2254CDED}"/>
            </a:ext>
          </a:extLst>
        </xdr:cNvPr>
        <xdr:cNvCxnSpPr/>
      </xdr:nvCxnSpPr>
      <xdr:spPr>
        <a:xfrm flipV="1">
          <a:off x="3905250" y="9778511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269924</xdr:colOff>
      <xdr:row>52</xdr:row>
      <xdr:rowOff>5129</xdr:rowOff>
    </xdr:from>
    <xdr:to>
      <xdr:col>6</xdr:col>
      <xdr:colOff>526367</xdr:colOff>
      <xdr:row>52</xdr:row>
      <xdr:rowOff>5131</xdr:rowOff>
    </xdr:to>
    <xdr:cxnSp macro="">
      <xdr:nvCxnSpPr>
        <xdr:cNvPr id="36" name="Straight Connector 35">
          <a:extLst>
            <a:ext uri="{FF2B5EF4-FFF2-40B4-BE49-F238E27FC236}">
              <a16:creationId xmlns:a16="http://schemas.microsoft.com/office/drawing/2014/main" id="{BB3B16C3-E1A4-4CFB-91FC-6EE0A285EC22}"/>
            </a:ext>
          </a:extLst>
        </xdr:cNvPr>
        <xdr:cNvCxnSpPr/>
      </xdr:nvCxnSpPr>
      <xdr:spPr>
        <a:xfrm flipV="1">
          <a:off x="3911112" y="10341219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281648</xdr:colOff>
      <xdr:row>56</xdr:row>
      <xdr:rowOff>0</xdr:rowOff>
    </xdr:from>
    <xdr:to>
      <xdr:col>6</xdr:col>
      <xdr:colOff>281649</xdr:colOff>
      <xdr:row>58</xdr:row>
      <xdr:rowOff>175497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1DD1E2DD-E208-49BE-83AB-7BC885065504}"/>
            </a:ext>
          </a:extLst>
        </xdr:cNvPr>
        <xdr:cNvCxnSpPr/>
      </xdr:nvCxnSpPr>
      <xdr:spPr>
        <a:xfrm rot="5400000">
          <a:off x="3640749" y="11389702"/>
          <a:ext cx="564175" cy="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7327</xdr:colOff>
      <xdr:row>57</xdr:row>
      <xdr:rowOff>4396</xdr:rowOff>
    </xdr:from>
    <xdr:to>
      <xdr:col>6</xdr:col>
      <xdr:colOff>271312</xdr:colOff>
      <xdr:row>57</xdr:row>
      <xdr:rowOff>4398</xdr:rowOff>
    </xdr:to>
    <xdr:cxnSp macro="">
      <xdr:nvCxnSpPr>
        <xdr:cNvPr id="38" name="Straight Connector 37">
          <a:extLst>
            <a:ext uri="{FF2B5EF4-FFF2-40B4-BE49-F238E27FC236}">
              <a16:creationId xmlns:a16="http://schemas.microsoft.com/office/drawing/2014/main" id="{C4D25BBA-5460-4FC6-B844-0617D67444B8}"/>
            </a:ext>
          </a:extLst>
        </xdr:cNvPr>
        <xdr:cNvCxnSpPr/>
      </xdr:nvCxnSpPr>
      <xdr:spPr>
        <a:xfrm flipV="1">
          <a:off x="3656135" y="11302511"/>
          <a:ext cx="256443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271389</xdr:colOff>
      <xdr:row>56</xdr:row>
      <xdr:rowOff>4396</xdr:rowOff>
    </xdr:from>
    <xdr:to>
      <xdr:col>6</xdr:col>
      <xdr:colOff>535374</xdr:colOff>
      <xdr:row>56</xdr:row>
      <xdr:rowOff>4398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D596102D-8172-4260-B863-D2A4D2FAAB4F}"/>
            </a:ext>
          </a:extLst>
        </xdr:cNvPr>
        <xdr:cNvCxnSpPr/>
      </xdr:nvCxnSpPr>
      <xdr:spPr>
        <a:xfrm flipV="1">
          <a:off x="3912577" y="11112011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277251</xdr:colOff>
      <xdr:row>59</xdr:row>
      <xdr:rowOff>5129</xdr:rowOff>
    </xdr:from>
    <xdr:to>
      <xdr:col>6</xdr:col>
      <xdr:colOff>541236</xdr:colOff>
      <xdr:row>59</xdr:row>
      <xdr:rowOff>5131</xdr:rowOff>
    </xdr:to>
    <xdr:cxnSp macro="">
      <xdr:nvCxnSpPr>
        <xdr:cNvPr id="40" name="Straight Connector 39">
          <a:extLst>
            <a:ext uri="{FF2B5EF4-FFF2-40B4-BE49-F238E27FC236}">
              <a16:creationId xmlns:a16="http://schemas.microsoft.com/office/drawing/2014/main" id="{87DBF805-FD33-4772-9353-69E36DF358D4}"/>
            </a:ext>
          </a:extLst>
        </xdr:cNvPr>
        <xdr:cNvCxnSpPr/>
      </xdr:nvCxnSpPr>
      <xdr:spPr>
        <a:xfrm flipV="1">
          <a:off x="3918439" y="11674719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621909</xdr:colOff>
      <xdr:row>36</xdr:row>
      <xdr:rowOff>5862</xdr:rowOff>
    </xdr:from>
    <xdr:to>
      <xdr:col>6</xdr:col>
      <xdr:colOff>262525</xdr:colOff>
      <xdr:row>36</xdr:row>
      <xdr:rowOff>5864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EB5AB450-AF52-4329-9039-A68C5992EE35}"/>
            </a:ext>
          </a:extLst>
        </xdr:cNvPr>
        <xdr:cNvCxnSpPr/>
      </xdr:nvCxnSpPr>
      <xdr:spPr>
        <a:xfrm flipV="1">
          <a:off x="2431073" y="7874977"/>
          <a:ext cx="256443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271410</xdr:colOff>
      <xdr:row>39</xdr:row>
      <xdr:rowOff>4049</xdr:rowOff>
    </xdr:from>
    <xdr:to>
      <xdr:col>2</xdr:col>
      <xdr:colOff>272998</xdr:colOff>
      <xdr:row>52</xdr:row>
      <xdr:rowOff>176361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A9FE536-0581-4396-B05F-DE1A31660583}"/>
            </a:ext>
          </a:extLst>
        </xdr:cNvPr>
        <xdr:cNvCxnSpPr/>
      </xdr:nvCxnSpPr>
      <xdr:spPr>
        <a:xfrm rot="5400000">
          <a:off x="247008" y="8471411"/>
          <a:ext cx="2549752" cy="158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263985</xdr:colOff>
      <xdr:row>46</xdr:row>
      <xdr:rowOff>2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2983049-D478-4AA9-B17A-10626C66C745}"/>
            </a:ext>
          </a:extLst>
        </xdr:cNvPr>
        <xdr:cNvCxnSpPr/>
      </xdr:nvCxnSpPr>
      <xdr:spPr>
        <a:xfrm flipV="1">
          <a:off x="1249680" y="8473440"/>
          <a:ext cx="263985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264062</xdr:colOff>
      <xdr:row>39</xdr:row>
      <xdr:rowOff>7034</xdr:rowOff>
    </xdr:from>
    <xdr:to>
      <xdr:col>2</xdr:col>
      <xdr:colOff>528047</xdr:colOff>
      <xdr:row>39</xdr:row>
      <xdr:rowOff>7036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22667C16-48C9-474E-A56D-B8DC442FA11E}"/>
            </a:ext>
          </a:extLst>
        </xdr:cNvPr>
        <xdr:cNvCxnSpPr/>
      </xdr:nvCxnSpPr>
      <xdr:spPr>
        <a:xfrm flipV="1">
          <a:off x="1513742" y="7200314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277251</xdr:colOff>
      <xdr:row>52</xdr:row>
      <xdr:rowOff>174088</xdr:rowOff>
    </xdr:from>
    <xdr:to>
      <xdr:col>2</xdr:col>
      <xdr:colOff>541236</xdr:colOff>
      <xdr:row>52</xdr:row>
      <xdr:rowOff>174090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B5D0BDBC-39D5-4A90-AAB8-24D038896D15}"/>
            </a:ext>
          </a:extLst>
        </xdr:cNvPr>
        <xdr:cNvCxnSpPr/>
      </xdr:nvCxnSpPr>
      <xdr:spPr>
        <a:xfrm flipV="1">
          <a:off x="1526931" y="9744808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271390</xdr:colOff>
      <xdr:row>36</xdr:row>
      <xdr:rowOff>3</xdr:rowOff>
    </xdr:from>
    <xdr:to>
      <xdr:col>4</xdr:col>
      <xdr:colOff>271392</xdr:colOff>
      <xdr:row>43</xdr:row>
      <xdr:rowOff>7327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5888745A-502F-47C2-BDFF-774E508E1240}"/>
            </a:ext>
          </a:extLst>
        </xdr:cNvPr>
        <xdr:cNvCxnSpPr/>
      </xdr:nvCxnSpPr>
      <xdr:spPr>
        <a:xfrm rot="5400000">
          <a:off x="2127009" y="7288384"/>
          <a:ext cx="1287484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621909</xdr:colOff>
      <xdr:row>39</xdr:row>
      <xdr:rowOff>5862</xdr:rowOff>
    </xdr:from>
    <xdr:to>
      <xdr:col>4</xdr:col>
      <xdr:colOff>262525</xdr:colOff>
      <xdr:row>39</xdr:row>
      <xdr:rowOff>5864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9D096ACA-FD8C-4B2F-9467-CFF38F60088E}"/>
            </a:ext>
          </a:extLst>
        </xdr:cNvPr>
        <xdr:cNvCxnSpPr/>
      </xdr:nvCxnSpPr>
      <xdr:spPr>
        <a:xfrm flipV="1">
          <a:off x="2496429" y="7199142"/>
          <a:ext cx="265456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262597</xdr:colOff>
      <xdr:row>36</xdr:row>
      <xdr:rowOff>5862</xdr:rowOff>
    </xdr:from>
    <xdr:to>
      <xdr:col>4</xdr:col>
      <xdr:colOff>526582</xdr:colOff>
      <xdr:row>36</xdr:row>
      <xdr:rowOff>5864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D282B60F-31AE-45BD-B4E8-C5355DC1505E}"/>
            </a:ext>
          </a:extLst>
        </xdr:cNvPr>
        <xdr:cNvCxnSpPr/>
      </xdr:nvCxnSpPr>
      <xdr:spPr>
        <a:xfrm flipV="1">
          <a:off x="2761957" y="6650502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275786</xdr:colOff>
      <xdr:row>43</xdr:row>
      <xdr:rowOff>4397</xdr:rowOff>
    </xdr:from>
    <xdr:to>
      <xdr:col>4</xdr:col>
      <xdr:colOff>539771</xdr:colOff>
      <xdr:row>43</xdr:row>
      <xdr:rowOff>4399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53860AEE-7DD0-47FE-991A-4EB425324790}"/>
            </a:ext>
          </a:extLst>
        </xdr:cNvPr>
        <xdr:cNvCxnSpPr/>
      </xdr:nvCxnSpPr>
      <xdr:spPr>
        <a:xfrm flipV="1">
          <a:off x="2775146" y="7929197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277252</xdr:colOff>
      <xdr:row>50</xdr:row>
      <xdr:rowOff>443</xdr:rowOff>
    </xdr:from>
    <xdr:to>
      <xdr:col>4</xdr:col>
      <xdr:colOff>277254</xdr:colOff>
      <xdr:row>57</xdr:row>
      <xdr:rowOff>5862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0B152190-31C2-41D2-A258-52CF49E4F5EF}"/>
            </a:ext>
          </a:extLst>
        </xdr:cNvPr>
        <xdr:cNvCxnSpPr/>
      </xdr:nvCxnSpPr>
      <xdr:spPr>
        <a:xfrm rot="5400000">
          <a:off x="2133823" y="9848192"/>
          <a:ext cx="1285579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4397</xdr:colOff>
      <xdr:row>53</xdr:row>
      <xdr:rowOff>4397</xdr:rowOff>
    </xdr:from>
    <xdr:to>
      <xdr:col>4</xdr:col>
      <xdr:colOff>268382</xdr:colOff>
      <xdr:row>53</xdr:row>
      <xdr:rowOff>4399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A8E320EF-256B-4D5A-AAE5-20D7CFAD5228}"/>
            </a:ext>
          </a:extLst>
        </xdr:cNvPr>
        <xdr:cNvCxnSpPr/>
      </xdr:nvCxnSpPr>
      <xdr:spPr>
        <a:xfrm flipV="1">
          <a:off x="2503757" y="9757997"/>
          <a:ext cx="263985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268459</xdr:colOff>
      <xdr:row>50</xdr:row>
      <xdr:rowOff>4397</xdr:rowOff>
    </xdr:from>
    <xdr:to>
      <xdr:col>4</xdr:col>
      <xdr:colOff>532444</xdr:colOff>
      <xdr:row>50</xdr:row>
      <xdr:rowOff>4399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F7275C03-7ECA-406A-9F01-E792C86556FE}"/>
            </a:ext>
          </a:extLst>
        </xdr:cNvPr>
        <xdr:cNvCxnSpPr/>
      </xdr:nvCxnSpPr>
      <xdr:spPr>
        <a:xfrm flipV="1">
          <a:off x="2767819" y="9209357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281648</xdr:colOff>
      <xdr:row>57</xdr:row>
      <xdr:rowOff>2932</xdr:rowOff>
    </xdr:from>
    <xdr:to>
      <xdr:col>4</xdr:col>
      <xdr:colOff>545633</xdr:colOff>
      <xdr:row>57</xdr:row>
      <xdr:rowOff>2934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F5586A89-1540-4871-9D17-C0A31AD16B26}"/>
            </a:ext>
          </a:extLst>
        </xdr:cNvPr>
        <xdr:cNvCxnSpPr/>
      </xdr:nvCxnSpPr>
      <xdr:spPr>
        <a:xfrm flipV="1">
          <a:off x="2781008" y="10488052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271390</xdr:colOff>
      <xdr:row>35</xdr:row>
      <xdr:rowOff>1</xdr:rowOff>
    </xdr:from>
    <xdr:to>
      <xdr:col>6</xdr:col>
      <xdr:colOff>271391</xdr:colOff>
      <xdr:row>38</xdr:row>
      <xdr:rowOff>2201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97E06E25-6546-4B22-A739-A6D4CBA5D957}"/>
            </a:ext>
          </a:extLst>
        </xdr:cNvPr>
        <xdr:cNvCxnSpPr/>
      </xdr:nvCxnSpPr>
      <xdr:spPr>
        <a:xfrm rot="5400000">
          <a:off x="3745011" y="6737180"/>
          <a:ext cx="550840" cy="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620444</xdr:colOff>
      <xdr:row>36</xdr:row>
      <xdr:rowOff>4397</xdr:rowOff>
    </xdr:from>
    <xdr:to>
      <xdr:col>6</xdr:col>
      <xdr:colOff>261059</xdr:colOff>
      <xdr:row>36</xdr:row>
      <xdr:rowOff>4399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6F6C042D-1807-4DD7-B2C9-3901935C1A0A}"/>
            </a:ext>
          </a:extLst>
        </xdr:cNvPr>
        <xdr:cNvCxnSpPr/>
      </xdr:nvCxnSpPr>
      <xdr:spPr>
        <a:xfrm flipV="1">
          <a:off x="3744644" y="6649037"/>
          <a:ext cx="265455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261131</xdr:colOff>
      <xdr:row>35</xdr:row>
      <xdr:rowOff>4397</xdr:rowOff>
    </xdr:from>
    <xdr:to>
      <xdr:col>6</xdr:col>
      <xdr:colOff>525116</xdr:colOff>
      <xdr:row>35</xdr:row>
      <xdr:rowOff>4399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5D31D553-6D44-460C-9638-C97DBC8950A3}"/>
            </a:ext>
          </a:extLst>
        </xdr:cNvPr>
        <xdr:cNvCxnSpPr/>
      </xdr:nvCxnSpPr>
      <xdr:spPr>
        <a:xfrm flipV="1">
          <a:off x="4010171" y="6466157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274320</xdr:colOff>
      <xdr:row>38</xdr:row>
      <xdr:rowOff>2932</xdr:rowOff>
    </xdr:from>
    <xdr:to>
      <xdr:col>6</xdr:col>
      <xdr:colOff>538305</xdr:colOff>
      <xdr:row>38</xdr:row>
      <xdr:rowOff>2934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3EBE0838-8134-4C70-82AE-4F68B7C53D67}"/>
            </a:ext>
          </a:extLst>
        </xdr:cNvPr>
        <xdr:cNvCxnSpPr/>
      </xdr:nvCxnSpPr>
      <xdr:spPr>
        <a:xfrm flipV="1">
          <a:off x="4023360" y="7013332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277252</xdr:colOff>
      <xdr:row>42</xdr:row>
      <xdr:rowOff>440</xdr:rowOff>
    </xdr:from>
    <xdr:to>
      <xdr:col>6</xdr:col>
      <xdr:colOff>277253</xdr:colOff>
      <xdr:row>44</xdr:row>
      <xdr:rowOff>174059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055A96E0-6483-4DE8-A66E-C2408AF1B29C}"/>
            </a:ext>
          </a:extLst>
        </xdr:cNvPr>
        <xdr:cNvCxnSpPr/>
      </xdr:nvCxnSpPr>
      <xdr:spPr>
        <a:xfrm rot="5400000">
          <a:off x="3756603" y="8012049"/>
          <a:ext cx="539379" cy="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2931</xdr:colOff>
      <xdr:row>43</xdr:row>
      <xdr:rowOff>2931</xdr:rowOff>
    </xdr:from>
    <xdr:to>
      <xdr:col>6</xdr:col>
      <xdr:colOff>266916</xdr:colOff>
      <xdr:row>43</xdr:row>
      <xdr:rowOff>2933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A4749F7C-A84C-4076-94C6-1035FE33F85F}"/>
            </a:ext>
          </a:extLst>
        </xdr:cNvPr>
        <xdr:cNvCxnSpPr/>
      </xdr:nvCxnSpPr>
      <xdr:spPr>
        <a:xfrm flipV="1">
          <a:off x="3751971" y="7927731"/>
          <a:ext cx="263985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274320</xdr:colOff>
      <xdr:row>42</xdr:row>
      <xdr:rowOff>2931</xdr:rowOff>
    </xdr:from>
    <xdr:to>
      <xdr:col>6</xdr:col>
      <xdr:colOff>538305</xdr:colOff>
      <xdr:row>42</xdr:row>
      <xdr:rowOff>2933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278A7FE3-C190-4DAA-A057-BAEA4E44D1B3}"/>
            </a:ext>
          </a:extLst>
        </xdr:cNvPr>
        <xdr:cNvCxnSpPr/>
      </xdr:nvCxnSpPr>
      <xdr:spPr>
        <a:xfrm flipV="1">
          <a:off x="4023360" y="7744851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280182</xdr:colOff>
      <xdr:row>44</xdr:row>
      <xdr:rowOff>177019</xdr:rowOff>
    </xdr:from>
    <xdr:to>
      <xdr:col>6</xdr:col>
      <xdr:colOff>544167</xdr:colOff>
      <xdr:row>44</xdr:row>
      <xdr:rowOff>177021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BD6A1CE3-136C-4A45-BD76-D3E16F74FEFB}"/>
            </a:ext>
          </a:extLst>
        </xdr:cNvPr>
        <xdr:cNvCxnSpPr/>
      </xdr:nvCxnSpPr>
      <xdr:spPr>
        <a:xfrm flipV="1">
          <a:off x="4029222" y="8284699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274321</xdr:colOff>
      <xdr:row>49</xdr:row>
      <xdr:rowOff>0</xdr:rowOff>
    </xdr:from>
    <xdr:to>
      <xdr:col>6</xdr:col>
      <xdr:colOff>274322</xdr:colOff>
      <xdr:row>51</xdr:row>
      <xdr:rowOff>175497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76A1B546-97DE-4634-A4FD-A272AB7748EF}"/>
            </a:ext>
          </a:extLst>
        </xdr:cNvPr>
        <xdr:cNvCxnSpPr/>
      </xdr:nvCxnSpPr>
      <xdr:spPr>
        <a:xfrm rot="5400000">
          <a:off x="3752733" y="9292708"/>
          <a:ext cx="541257" cy="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50</xdr:row>
      <xdr:rowOff>4396</xdr:rowOff>
    </xdr:from>
    <xdr:to>
      <xdr:col>6</xdr:col>
      <xdr:colOff>263985</xdr:colOff>
      <xdr:row>50</xdr:row>
      <xdr:rowOff>4398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D44D295B-C4F3-41D2-9FC0-F221D80FD660}"/>
            </a:ext>
          </a:extLst>
        </xdr:cNvPr>
        <xdr:cNvCxnSpPr/>
      </xdr:nvCxnSpPr>
      <xdr:spPr>
        <a:xfrm flipV="1">
          <a:off x="3749040" y="9209356"/>
          <a:ext cx="263985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264062</xdr:colOff>
      <xdr:row>49</xdr:row>
      <xdr:rowOff>4396</xdr:rowOff>
    </xdr:from>
    <xdr:to>
      <xdr:col>6</xdr:col>
      <xdr:colOff>528047</xdr:colOff>
      <xdr:row>49</xdr:row>
      <xdr:rowOff>4398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AA45E5D1-452F-45B6-955E-BD37ED453758}"/>
            </a:ext>
          </a:extLst>
        </xdr:cNvPr>
        <xdr:cNvCxnSpPr/>
      </xdr:nvCxnSpPr>
      <xdr:spPr>
        <a:xfrm flipV="1">
          <a:off x="4013102" y="9026476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269924</xdr:colOff>
      <xdr:row>52</xdr:row>
      <xdr:rowOff>5129</xdr:rowOff>
    </xdr:from>
    <xdr:to>
      <xdr:col>6</xdr:col>
      <xdr:colOff>526367</xdr:colOff>
      <xdr:row>52</xdr:row>
      <xdr:rowOff>5131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EDCE4A9A-0B3D-4D13-A04E-17751FA8FD10}"/>
            </a:ext>
          </a:extLst>
        </xdr:cNvPr>
        <xdr:cNvCxnSpPr/>
      </xdr:nvCxnSpPr>
      <xdr:spPr>
        <a:xfrm flipV="1">
          <a:off x="4018964" y="9575849"/>
          <a:ext cx="256443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281648</xdr:colOff>
      <xdr:row>56</xdr:row>
      <xdr:rowOff>0</xdr:rowOff>
    </xdr:from>
    <xdr:to>
      <xdr:col>6</xdr:col>
      <xdr:colOff>281649</xdr:colOff>
      <xdr:row>58</xdr:row>
      <xdr:rowOff>175497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CB19932E-F8B8-4698-B671-CBABD453E56A}"/>
            </a:ext>
          </a:extLst>
        </xdr:cNvPr>
        <xdr:cNvCxnSpPr/>
      </xdr:nvCxnSpPr>
      <xdr:spPr>
        <a:xfrm rot="5400000">
          <a:off x="3760060" y="10572868"/>
          <a:ext cx="541257" cy="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7327</xdr:colOff>
      <xdr:row>57</xdr:row>
      <xdr:rowOff>4396</xdr:rowOff>
    </xdr:from>
    <xdr:to>
      <xdr:col>6</xdr:col>
      <xdr:colOff>271312</xdr:colOff>
      <xdr:row>57</xdr:row>
      <xdr:rowOff>4398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3124038A-A6EF-4DAD-AA97-214F248417DF}"/>
            </a:ext>
          </a:extLst>
        </xdr:cNvPr>
        <xdr:cNvCxnSpPr/>
      </xdr:nvCxnSpPr>
      <xdr:spPr>
        <a:xfrm flipV="1">
          <a:off x="3756367" y="10489516"/>
          <a:ext cx="263985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271389</xdr:colOff>
      <xdr:row>56</xdr:row>
      <xdr:rowOff>4396</xdr:rowOff>
    </xdr:from>
    <xdr:to>
      <xdr:col>6</xdr:col>
      <xdr:colOff>535374</xdr:colOff>
      <xdr:row>56</xdr:row>
      <xdr:rowOff>4398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15856AA5-0C8E-4037-997A-9824834D9D7C}"/>
            </a:ext>
          </a:extLst>
        </xdr:cNvPr>
        <xdr:cNvCxnSpPr/>
      </xdr:nvCxnSpPr>
      <xdr:spPr>
        <a:xfrm flipV="1">
          <a:off x="4020429" y="10306636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277251</xdr:colOff>
      <xdr:row>59</xdr:row>
      <xdr:rowOff>5129</xdr:rowOff>
    </xdr:from>
    <xdr:to>
      <xdr:col>6</xdr:col>
      <xdr:colOff>541236</xdr:colOff>
      <xdr:row>59</xdr:row>
      <xdr:rowOff>5131</xdr:rowOff>
    </xdr:to>
    <xdr:cxnSp macro="">
      <xdr:nvCxnSpPr>
        <xdr:cNvPr id="29" name="Straight Connector 28">
          <a:extLst>
            <a:ext uri="{FF2B5EF4-FFF2-40B4-BE49-F238E27FC236}">
              <a16:creationId xmlns:a16="http://schemas.microsoft.com/office/drawing/2014/main" id="{BFBA7966-5A30-450C-AD66-6C756F760D4D}"/>
            </a:ext>
          </a:extLst>
        </xdr:cNvPr>
        <xdr:cNvCxnSpPr/>
      </xdr:nvCxnSpPr>
      <xdr:spPr>
        <a:xfrm flipV="1">
          <a:off x="4026291" y="10856009"/>
          <a:ext cx="263985" cy="2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621909</xdr:colOff>
      <xdr:row>36</xdr:row>
      <xdr:rowOff>5862</xdr:rowOff>
    </xdr:from>
    <xdr:to>
      <xdr:col>6</xdr:col>
      <xdr:colOff>262525</xdr:colOff>
      <xdr:row>36</xdr:row>
      <xdr:rowOff>5864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E61AF253-F003-49BF-B1C4-0A8DF1CE5A1C}"/>
            </a:ext>
          </a:extLst>
        </xdr:cNvPr>
        <xdr:cNvCxnSpPr/>
      </xdr:nvCxnSpPr>
      <xdr:spPr>
        <a:xfrm flipV="1">
          <a:off x="3746109" y="6650502"/>
          <a:ext cx="265456" cy="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6"/>
  <sheetViews>
    <sheetView showZeros="0" tabSelected="1" topLeftCell="A47" zoomScale="84" zoomScaleNormal="100" workbookViewId="0">
      <selection activeCell="M67" sqref="M67"/>
    </sheetView>
  </sheetViews>
  <sheetFormatPr defaultColWidth="9.140625" defaultRowHeight="15" x14ac:dyDescent="0.25"/>
  <sheetData>
    <row r="1" spans="1:14" ht="18.75" x14ac:dyDescent="0.3">
      <c r="A1" s="1" t="s">
        <v>69</v>
      </c>
    </row>
    <row r="4" spans="1:14" ht="15.75" x14ac:dyDescent="0.25">
      <c r="A4" s="27" t="s">
        <v>71</v>
      </c>
    </row>
    <row r="6" spans="1:14" x14ac:dyDescent="0.25">
      <c r="B6" s="49" t="s">
        <v>10</v>
      </c>
      <c r="C6" s="50"/>
      <c r="D6" s="51" t="s">
        <v>0</v>
      </c>
      <c r="E6" s="50"/>
      <c r="F6" s="11" t="s">
        <v>1</v>
      </c>
      <c r="G6" s="49" t="s">
        <v>2</v>
      </c>
      <c r="H6" s="51"/>
      <c r="I6" s="51"/>
      <c r="J6" s="50"/>
    </row>
    <row r="7" spans="1:14" x14ac:dyDescent="0.25">
      <c r="B7" s="3" t="s">
        <v>3</v>
      </c>
      <c r="C7" s="4" t="s">
        <v>9</v>
      </c>
      <c r="D7" t="s">
        <v>4</v>
      </c>
      <c r="E7" s="4" t="s">
        <v>14</v>
      </c>
      <c r="F7" s="4" t="s">
        <v>11</v>
      </c>
      <c r="G7" t="s">
        <v>13</v>
      </c>
      <c r="H7" t="s">
        <v>5</v>
      </c>
      <c r="I7" t="s">
        <v>6</v>
      </c>
      <c r="J7" s="4" t="s">
        <v>7</v>
      </c>
      <c r="K7" s="12" t="s">
        <v>8</v>
      </c>
      <c r="M7" s="25" t="s">
        <v>24</v>
      </c>
    </row>
    <row r="8" spans="1:14" x14ac:dyDescent="0.25">
      <c r="A8" s="2" t="s">
        <v>3</v>
      </c>
      <c r="B8" s="13">
        <v>0</v>
      </c>
      <c r="C8" s="14">
        <v>0</v>
      </c>
      <c r="D8" s="15">
        <v>29165.646677026372</v>
      </c>
      <c r="E8" s="14">
        <v>0</v>
      </c>
      <c r="F8" s="14">
        <v>0</v>
      </c>
      <c r="G8" s="15">
        <v>0</v>
      </c>
      <c r="H8" s="15">
        <v>0</v>
      </c>
      <c r="I8" s="15">
        <v>0</v>
      </c>
      <c r="J8" s="14">
        <v>0</v>
      </c>
      <c r="K8" s="14">
        <f>SUM(B8:J8)</f>
        <v>29165.646677026372</v>
      </c>
      <c r="M8" t="s">
        <v>3</v>
      </c>
      <c r="N8" t="s">
        <v>15</v>
      </c>
    </row>
    <row r="9" spans="1:14" x14ac:dyDescent="0.25">
      <c r="A9" s="3" t="s">
        <v>9</v>
      </c>
      <c r="B9" s="16">
        <v>0</v>
      </c>
      <c r="C9" s="17">
        <v>0</v>
      </c>
      <c r="D9" s="18">
        <v>0</v>
      </c>
      <c r="E9" s="17">
        <v>178556.01769268099</v>
      </c>
      <c r="F9" s="17">
        <v>0</v>
      </c>
      <c r="G9" s="18">
        <v>0</v>
      </c>
      <c r="H9" s="18">
        <v>0</v>
      </c>
      <c r="I9" s="18">
        <v>0</v>
      </c>
      <c r="J9" s="17">
        <v>0</v>
      </c>
      <c r="K9" s="17">
        <f t="shared" ref="K9:K16" si="0">SUM(B9:J9)</f>
        <v>178556.01769268099</v>
      </c>
      <c r="M9" t="s">
        <v>9</v>
      </c>
      <c r="N9" t="s">
        <v>20</v>
      </c>
    </row>
    <row r="10" spans="1:14" x14ac:dyDescent="0.25">
      <c r="A10" s="2" t="s">
        <v>4</v>
      </c>
      <c r="B10" s="13">
        <v>2891.3446798177056</v>
      </c>
      <c r="C10" s="14">
        <v>2218.3703263122193</v>
      </c>
      <c r="D10" s="15">
        <v>0</v>
      </c>
      <c r="E10" s="14">
        <v>0</v>
      </c>
      <c r="F10" s="14">
        <v>0</v>
      </c>
      <c r="G10" s="15">
        <v>22235.865011309212</v>
      </c>
      <c r="H10" s="15">
        <v>0</v>
      </c>
      <c r="I10" s="15">
        <v>54.968810220596218</v>
      </c>
      <c r="J10" s="14">
        <v>2014.8366263912305</v>
      </c>
      <c r="K10" s="14">
        <f t="shared" si="0"/>
        <v>29415.385454050964</v>
      </c>
      <c r="M10" t="s">
        <v>4</v>
      </c>
      <c r="N10" t="s">
        <v>16</v>
      </c>
    </row>
    <row r="11" spans="1:14" x14ac:dyDescent="0.25">
      <c r="A11" s="5" t="s">
        <v>14</v>
      </c>
      <c r="B11" s="22">
        <v>7364.9984292923718</v>
      </c>
      <c r="C11" s="23">
        <v>89704.430480781361</v>
      </c>
      <c r="D11" s="24">
        <v>0</v>
      </c>
      <c r="E11" s="23">
        <v>0</v>
      </c>
      <c r="F11" s="23">
        <v>0</v>
      </c>
      <c r="G11" s="24">
        <v>43200.269399757119</v>
      </c>
      <c r="H11" s="24">
        <v>25402.625052437048</v>
      </c>
      <c r="I11" s="24">
        <v>8726.4991377086699</v>
      </c>
      <c r="J11" s="23">
        <v>48500.409906169567</v>
      </c>
      <c r="K11" s="23">
        <f t="shared" si="0"/>
        <v>222899.23240614613</v>
      </c>
      <c r="M11" t="s">
        <v>14</v>
      </c>
      <c r="N11" t="s">
        <v>21</v>
      </c>
    </row>
    <row r="12" spans="1:14" x14ac:dyDescent="0.25">
      <c r="A12" s="3" t="s">
        <v>11</v>
      </c>
      <c r="B12" s="16">
        <v>18909.303567916297</v>
      </c>
      <c r="C12" s="17">
        <v>86633.216885587317</v>
      </c>
      <c r="D12" s="18">
        <v>0</v>
      </c>
      <c r="E12" s="17">
        <v>0</v>
      </c>
      <c r="F12" s="17">
        <v>0</v>
      </c>
      <c r="G12" s="18">
        <v>0</v>
      </c>
      <c r="H12" s="18">
        <v>0</v>
      </c>
      <c r="I12" s="18">
        <v>0</v>
      </c>
      <c r="J12" s="17">
        <v>395.74337295511543</v>
      </c>
      <c r="K12" s="17">
        <f t="shared" si="0"/>
        <v>105938.26382645873</v>
      </c>
      <c r="M12" t="s">
        <v>11</v>
      </c>
      <c r="N12" t="s">
        <v>22</v>
      </c>
    </row>
    <row r="13" spans="1:14" x14ac:dyDescent="0.25">
      <c r="A13" s="2" t="s">
        <v>13</v>
      </c>
      <c r="B13" s="13">
        <v>0</v>
      </c>
      <c r="C13" s="14">
        <v>0</v>
      </c>
      <c r="D13" s="15">
        <v>0</v>
      </c>
      <c r="E13" s="14">
        <v>0</v>
      </c>
      <c r="F13" s="14">
        <v>99090.463086677686</v>
      </c>
      <c r="G13" s="15">
        <v>28885.937315633535</v>
      </c>
      <c r="H13" s="15">
        <v>2493.4978198164317</v>
      </c>
      <c r="I13" s="15">
        <v>0</v>
      </c>
      <c r="J13" s="14">
        <v>10.628539635050764</v>
      </c>
      <c r="K13" s="14">
        <f t="shared" si="0"/>
        <v>130480.52676176271</v>
      </c>
      <c r="M13" t="s">
        <v>13</v>
      </c>
      <c r="N13" t="s">
        <v>23</v>
      </c>
    </row>
    <row r="14" spans="1:14" x14ac:dyDescent="0.25">
      <c r="A14" s="3" t="s">
        <v>5</v>
      </c>
      <c r="B14" s="16">
        <v>0</v>
      </c>
      <c r="C14" s="17">
        <v>0</v>
      </c>
      <c r="D14" s="18">
        <v>129.88907971613304</v>
      </c>
      <c r="E14" s="17">
        <v>5097.6009002108576</v>
      </c>
      <c r="F14" s="17">
        <v>1.386187805543122</v>
      </c>
      <c r="G14" s="18">
        <v>11864.688812763085</v>
      </c>
      <c r="H14" s="18">
        <v>16481.017555444221</v>
      </c>
      <c r="I14" s="18">
        <v>0</v>
      </c>
      <c r="J14" s="17">
        <v>1520.955123704533</v>
      </c>
      <c r="K14" s="17">
        <f t="shared" si="0"/>
        <v>35095.537659644375</v>
      </c>
      <c r="M14" t="s">
        <v>5</v>
      </c>
      <c r="N14" t="s">
        <v>12</v>
      </c>
    </row>
    <row r="15" spans="1:14" x14ac:dyDescent="0.25">
      <c r="A15" s="3" t="s">
        <v>6</v>
      </c>
      <c r="B15" s="16">
        <v>0</v>
      </c>
      <c r="C15" s="17">
        <v>0</v>
      </c>
      <c r="D15" s="18">
        <v>0</v>
      </c>
      <c r="E15" s="17">
        <v>0</v>
      </c>
      <c r="F15" s="17">
        <v>0</v>
      </c>
      <c r="G15" s="18">
        <v>24018.329532354001</v>
      </c>
      <c r="H15" s="18">
        <v>-9704.8489351084427</v>
      </c>
      <c r="I15" s="18">
        <v>448.3067566109591</v>
      </c>
      <c r="J15" s="17">
        <v>-5532.0126493162979</v>
      </c>
      <c r="K15" s="17">
        <f t="shared" si="0"/>
        <v>9229.7747045402175</v>
      </c>
      <c r="M15" t="s">
        <v>6</v>
      </c>
      <c r="N15" t="s">
        <v>17</v>
      </c>
    </row>
    <row r="16" spans="1:14" x14ac:dyDescent="0.25">
      <c r="A16" s="5" t="s">
        <v>7</v>
      </c>
      <c r="B16" s="22">
        <v>0</v>
      </c>
      <c r="C16" s="23">
        <v>0</v>
      </c>
      <c r="D16" s="24">
        <v>119.8496973084569</v>
      </c>
      <c r="E16" s="23">
        <v>39245.613813254393</v>
      </c>
      <c r="F16" s="23">
        <v>6846.4145519754802</v>
      </c>
      <c r="G16" s="24">
        <v>275.43668994577541</v>
      </c>
      <c r="H16" s="24">
        <v>423.24616705511244</v>
      </c>
      <c r="I16" s="24">
        <v>0</v>
      </c>
      <c r="J16" s="23">
        <v>0</v>
      </c>
      <c r="K16" s="23">
        <f t="shared" si="0"/>
        <v>46910.560919539217</v>
      </c>
      <c r="M16" t="s">
        <v>7</v>
      </c>
      <c r="N16" t="s">
        <v>18</v>
      </c>
    </row>
    <row r="17" spans="1:14" x14ac:dyDescent="0.25">
      <c r="A17" s="8" t="s">
        <v>8</v>
      </c>
      <c r="B17" s="19">
        <f>SUM(B8:B16)</f>
        <v>29165.646677026372</v>
      </c>
      <c r="C17" s="20">
        <f t="shared" ref="C17:J17" si="1">SUM(C8:C16)</f>
        <v>178556.01769268088</v>
      </c>
      <c r="D17" s="21">
        <f t="shared" si="1"/>
        <v>29415.385454050964</v>
      </c>
      <c r="E17" s="20">
        <f t="shared" si="1"/>
        <v>222899.23240614624</v>
      </c>
      <c r="F17" s="20">
        <f t="shared" si="1"/>
        <v>105938.26382645871</v>
      </c>
      <c r="G17" s="21">
        <f t="shared" si="1"/>
        <v>130480.52676176274</v>
      </c>
      <c r="H17" s="21">
        <f t="shared" si="1"/>
        <v>35095.537659644368</v>
      </c>
      <c r="I17" s="21">
        <f t="shared" si="1"/>
        <v>9229.7747045402248</v>
      </c>
      <c r="J17" s="20">
        <f t="shared" si="1"/>
        <v>46910.560919539195</v>
      </c>
      <c r="K17" s="20"/>
      <c r="M17" t="s">
        <v>8</v>
      </c>
      <c r="N17" t="s">
        <v>19</v>
      </c>
    </row>
    <row r="20" spans="1:14" x14ac:dyDescent="0.25">
      <c r="A20" s="28"/>
    </row>
    <row r="21" spans="1:14" x14ac:dyDescent="0.25">
      <c r="A21" s="26" t="s">
        <v>25</v>
      </c>
    </row>
    <row r="22" spans="1:14" x14ac:dyDescent="0.25">
      <c r="A22" t="s">
        <v>26</v>
      </c>
    </row>
    <row r="23" spans="1:14" x14ac:dyDescent="0.25">
      <c r="B23" s="49" t="s">
        <v>10</v>
      </c>
      <c r="C23" s="50"/>
    </row>
    <row r="24" spans="1:14" x14ac:dyDescent="0.25">
      <c r="B24" s="3" t="s">
        <v>3</v>
      </c>
      <c r="C24" s="4" t="s">
        <v>9</v>
      </c>
    </row>
    <row r="25" spans="1:14" x14ac:dyDescent="0.25">
      <c r="A25" s="2" t="s">
        <v>4</v>
      </c>
      <c r="B25" s="36">
        <f>B10/B$17</f>
        <v>9.9135284461057488E-2</v>
      </c>
      <c r="C25" s="37">
        <f t="shared" ref="C25:C26" si="2">C10/C$17</f>
        <v>1.2423946025332708E-2</v>
      </c>
    </row>
    <row r="26" spans="1:14" x14ac:dyDescent="0.25">
      <c r="A26" s="5" t="s">
        <v>14</v>
      </c>
      <c r="B26" s="38">
        <f t="shared" ref="B26:C26" si="3">B11/B$17</f>
        <v>0.25252306286401471</v>
      </c>
      <c r="C26" s="39">
        <f t="shared" si="2"/>
        <v>0.50238816725390267</v>
      </c>
      <c r="D26" s="40">
        <v>0.50238816725390267</v>
      </c>
    </row>
    <row r="30" spans="1:14" x14ac:dyDescent="0.25">
      <c r="A30" s="26" t="s">
        <v>42</v>
      </c>
    </row>
    <row r="31" spans="1:14" x14ac:dyDescent="0.25">
      <c r="A31" t="s">
        <v>70</v>
      </c>
    </row>
    <row r="33" spans="1:11" x14ac:dyDescent="0.25">
      <c r="A33" s="8"/>
      <c r="B33" s="29" t="s">
        <v>30</v>
      </c>
      <c r="C33" s="10"/>
      <c r="D33" s="29" t="s">
        <v>27</v>
      </c>
      <c r="E33" s="29"/>
      <c r="F33" s="29" t="s">
        <v>28</v>
      </c>
      <c r="G33" s="29"/>
      <c r="H33" s="29" t="s">
        <v>29</v>
      </c>
      <c r="I33" s="9"/>
    </row>
    <row r="34" spans="1:11" x14ac:dyDescent="0.25">
      <c r="A34" s="3"/>
      <c r="I34" s="4"/>
    </row>
    <row r="35" spans="1:11" x14ac:dyDescent="0.25">
      <c r="A35" s="3"/>
      <c r="H35" s="34" t="s">
        <v>31</v>
      </c>
      <c r="I35" s="4"/>
      <c r="K35" s="45" t="s">
        <v>45</v>
      </c>
    </row>
    <row r="36" spans="1:11" x14ac:dyDescent="0.25">
      <c r="A36" s="3"/>
      <c r="F36" s="34" t="s">
        <v>31</v>
      </c>
      <c r="H36" s="32">
        <f>F37*B25</f>
        <v>9.7428220714439878E-3</v>
      </c>
      <c r="I36" s="41">
        <v>9.7428220714439878E-3</v>
      </c>
      <c r="K36" s="45" t="s">
        <v>43</v>
      </c>
    </row>
    <row r="37" spans="1:11" x14ac:dyDescent="0.25">
      <c r="A37" s="3"/>
      <c r="F37" s="32">
        <f>D40*B25</f>
        <v>9.8278046251747853E-2</v>
      </c>
      <c r="I37" s="4"/>
      <c r="K37" s="45" t="s">
        <v>44</v>
      </c>
    </row>
    <row r="38" spans="1:11" x14ac:dyDescent="0.25">
      <c r="A38" s="3"/>
      <c r="H38" s="35" t="s">
        <v>32</v>
      </c>
      <c r="I38" s="4"/>
    </row>
    <row r="39" spans="1:11" x14ac:dyDescent="0.25">
      <c r="A39" s="3"/>
      <c r="D39" s="34" t="s">
        <v>31</v>
      </c>
      <c r="H39" s="31">
        <f>F37*B26</f>
        <v>2.4817473251782667E-2</v>
      </c>
      <c r="I39" s="4"/>
      <c r="K39" s="45" t="s">
        <v>46</v>
      </c>
    </row>
    <row r="40" spans="1:11" x14ac:dyDescent="0.25">
      <c r="A40" s="3"/>
      <c r="D40" s="32">
        <f>B47*B25</f>
        <v>0.99135284461057482</v>
      </c>
      <c r="I40" s="4"/>
      <c r="K40" s="45" t="s">
        <v>47</v>
      </c>
    </row>
    <row r="41" spans="1:11" x14ac:dyDescent="0.25">
      <c r="A41" s="3"/>
      <c r="D41" s="42">
        <v>0.99135284461057482</v>
      </c>
      <c r="I41" s="4"/>
      <c r="K41" s="45"/>
    </row>
    <row r="42" spans="1:11" x14ac:dyDescent="0.25">
      <c r="A42" s="3"/>
      <c r="H42" s="34" t="s">
        <v>31</v>
      </c>
      <c r="I42" s="4"/>
      <c r="K42" s="45" t="s">
        <v>48</v>
      </c>
    </row>
    <row r="43" spans="1:11" x14ac:dyDescent="0.25">
      <c r="A43" s="3"/>
      <c r="F43" s="35" t="s">
        <v>32</v>
      </c>
      <c r="H43" s="32">
        <f>F44*C25</f>
        <v>3.1102038980521133E-3</v>
      </c>
      <c r="I43" s="4"/>
      <c r="K43" s="45" t="s">
        <v>49</v>
      </c>
    </row>
    <row r="44" spans="1:11" x14ac:dyDescent="0.25">
      <c r="A44" s="3"/>
      <c r="B44" s="33"/>
      <c r="F44" s="31">
        <f>D40*B26</f>
        <v>0.25033945670001601</v>
      </c>
      <c r="I44" s="4"/>
    </row>
    <row r="45" spans="1:11" x14ac:dyDescent="0.25">
      <c r="A45" s="3"/>
      <c r="B45" s="33"/>
      <c r="H45" s="35" t="s">
        <v>32</v>
      </c>
      <c r="I45" s="4"/>
      <c r="K45" s="45" t="s">
        <v>50</v>
      </c>
    </row>
    <row r="46" spans="1:11" x14ac:dyDescent="0.25">
      <c r="A46" s="3"/>
      <c r="B46" s="34" t="s">
        <v>31</v>
      </c>
      <c r="H46" s="31">
        <f>F44*C26</f>
        <v>0.12576758084285877</v>
      </c>
      <c r="I46" s="41">
        <v>0.12576758084285877</v>
      </c>
    </row>
    <row r="47" spans="1:11" x14ac:dyDescent="0.25">
      <c r="A47" s="3"/>
      <c r="B47" s="30">
        <v>10</v>
      </c>
      <c r="I47" s="4"/>
      <c r="K47" s="45" t="s">
        <v>63</v>
      </c>
    </row>
    <row r="48" spans="1:11" x14ac:dyDescent="0.25">
      <c r="A48" s="3"/>
      <c r="B48" s="33"/>
      <c r="I48" s="4"/>
      <c r="K48" s="45" t="s">
        <v>64</v>
      </c>
    </row>
    <row r="49" spans="1:11" x14ac:dyDescent="0.25">
      <c r="A49" s="3"/>
      <c r="H49" s="34" t="s">
        <v>31</v>
      </c>
      <c r="I49" s="4"/>
    </row>
    <row r="50" spans="1:11" x14ac:dyDescent="0.25">
      <c r="A50" s="3"/>
      <c r="F50" s="34" t="s">
        <v>31</v>
      </c>
      <c r="H50" s="32">
        <f>F51*B25</f>
        <v>3.1102038980521133E-3</v>
      </c>
      <c r="I50" s="4"/>
      <c r="K50" s="45" t="s">
        <v>65</v>
      </c>
    </row>
    <row r="51" spans="1:11" x14ac:dyDescent="0.25">
      <c r="A51" s="3"/>
      <c r="F51" s="32">
        <f>D54*C25</f>
        <v>3.137332903174217E-2</v>
      </c>
      <c r="I51" s="4"/>
    </row>
    <row r="52" spans="1:11" x14ac:dyDescent="0.25">
      <c r="A52" s="3"/>
      <c r="F52" s="42">
        <v>3.137332903174217E-2</v>
      </c>
      <c r="H52" s="35" t="s">
        <v>32</v>
      </c>
      <c r="I52" s="4"/>
    </row>
    <row r="53" spans="1:11" x14ac:dyDescent="0.25">
      <c r="A53" s="3"/>
      <c r="D53" s="35" t="s">
        <v>32</v>
      </c>
      <c r="H53" s="31">
        <f>F51*B26</f>
        <v>7.9224891393360457E-3</v>
      </c>
      <c r="I53" s="4"/>
    </row>
    <row r="54" spans="1:11" x14ac:dyDescent="0.25">
      <c r="A54" s="3"/>
      <c r="D54" s="31">
        <f>B47*B26</f>
        <v>2.5252306286401471</v>
      </c>
      <c r="I54" s="4"/>
    </row>
    <row r="55" spans="1:11" x14ac:dyDescent="0.25">
      <c r="A55" s="3"/>
      <c r="D55" s="42">
        <v>2.5252306286401471</v>
      </c>
      <c r="I55" s="4"/>
    </row>
    <row r="56" spans="1:11" x14ac:dyDescent="0.25">
      <c r="A56" s="3"/>
      <c r="H56" s="34" t="s">
        <v>31</v>
      </c>
      <c r="I56" s="4"/>
    </row>
    <row r="57" spans="1:11" x14ac:dyDescent="0.25">
      <c r="A57" s="3"/>
      <c r="F57" s="35" t="s">
        <v>32</v>
      </c>
      <c r="H57" s="32">
        <f>F58*C25</f>
        <v>1.5761589272910607E-2</v>
      </c>
      <c r="I57" s="4"/>
    </row>
    <row r="58" spans="1:11" x14ac:dyDescent="0.25">
      <c r="A58" s="3"/>
      <c r="F58" s="31">
        <f>D54*C26</f>
        <v>1.2686459874159439</v>
      </c>
      <c r="I58" s="4"/>
    </row>
    <row r="59" spans="1:11" x14ac:dyDescent="0.25">
      <c r="A59" s="3"/>
      <c r="H59" s="35" t="s">
        <v>32</v>
      </c>
      <c r="I59" s="4"/>
    </row>
    <row r="60" spans="1:11" x14ac:dyDescent="0.25">
      <c r="A60" s="3"/>
      <c r="H60" s="31">
        <f>F58*C26</f>
        <v>0.63735273251191371</v>
      </c>
      <c r="I60" s="41">
        <v>0.63735273251191371</v>
      </c>
    </row>
    <row r="61" spans="1:11" x14ac:dyDescent="0.25">
      <c r="A61" s="5"/>
      <c r="B61" s="6"/>
      <c r="C61" s="6"/>
      <c r="D61" s="6"/>
      <c r="E61" s="6"/>
      <c r="F61" s="6"/>
      <c r="G61" s="6"/>
      <c r="H61" s="6"/>
      <c r="I61" s="7"/>
    </row>
    <row r="64" spans="1:11" x14ac:dyDescent="0.25">
      <c r="A64" s="43" t="s">
        <v>33</v>
      </c>
      <c r="B64" s="44" t="s">
        <v>34</v>
      </c>
    </row>
    <row r="65" spans="1:3" x14ac:dyDescent="0.25">
      <c r="A65" s="43" t="s">
        <v>35</v>
      </c>
      <c r="B65" s="46">
        <f>B47</f>
        <v>10</v>
      </c>
      <c r="C65" s="44"/>
    </row>
    <row r="66" spans="1:3" x14ac:dyDescent="0.25">
      <c r="B66" s="47"/>
    </row>
    <row r="67" spans="1:3" x14ac:dyDescent="0.25">
      <c r="A67" s="43" t="s">
        <v>36</v>
      </c>
      <c r="B67" s="48" t="s">
        <v>51</v>
      </c>
    </row>
    <row r="68" spans="1:3" x14ac:dyDescent="0.25">
      <c r="A68" s="43" t="s">
        <v>37</v>
      </c>
      <c r="B68" s="46">
        <f>D40</f>
        <v>0.99135284461057482</v>
      </c>
      <c r="C68" s="44"/>
    </row>
    <row r="69" spans="1:3" x14ac:dyDescent="0.25">
      <c r="B69" s="47"/>
    </row>
    <row r="70" spans="1:3" x14ac:dyDescent="0.25">
      <c r="A70" s="43" t="s">
        <v>38</v>
      </c>
      <c r="B70" s="48" t="s">
        <v>52</v>
      </c>
    </row>
    <row r="71" spans="1:3" x14ac:dyDescent="0.25">
      <c r="A71" s="43" t="s">
        <v>40</v>
      </c>
      <c r="B71" s="46">
        <f>F37+F51</f>
        <v>0.12965137528349002</v>
      </c>
      <c r="C71" s="44"/>
    </row>
    <row r="72" spans="1:3" x14ac:dyDescent="0.25">
      <c r="B72" s="47"/>
    </row>
    <row r="73" spans="1:3" x14ac:dyDescent="0.25">
      <c r="A73" s="43" t="s">
        <v>41</v>
      </c>
      <c r="B73" s="48" t="s">
        <v>53</v>
      </c>
    </row>
    <row r="74" spans="1:3" x14ac:dyDescent="0.25">
      <c r="A74" s="43" t="s">
        <v>39</v>
      </c>
      <c r="B74" s="46">
        <f>H36+H43+H50+H57</f>
        <v>3.1724819140458826E-2</v>
      </c>
      <c r="C74" s="44"/>
    </row>
    <row r="75" spans="1:3" x14ac:dyDescent="0.25">
      <c r="B75" s="47"/>
    </row>
    <row r="76" spans="1:3" x14ac:dyDescent="0.25">
      <c r="A76" s="43" t="s">
        <v>54</v>
      </c>
      <c r="B76" s="48" t="s">
        <v>61</v>
      </c>
    </row>
    <row r="77" spans="1:3" x14ac:dyDescent="0.25">
      <c r="A77" s="43" t="s">
        <v>55</v>
      </c>
      <c r="B77" s="46">
        <f>B65+B68+B71+B74</f>
        <v>11.152729039034524</v>
      </c>
      <c r="C77" s="44"/>
    </row>
    <row r="78" spans="1:3" x14ac:dyDescent="0.25">
      <c r="B78" s="47"/>
    </row>
    <row r="79" spans="1:3" x14ac:dyDescent="0.25">
      <c r="A79" s="43" t="s">
        <v>56</v>
      </c>
      <c r="B79" s="48" t="s">
        <v>60</v>
      </c>
    </row>
    <row r="80" spans="1:3" x14ac:dyDescent="0.25">
      <c r="A80" s="43" t="s">
        <v>57</v>
      </c>
      <c r="B80" s="46">
        <f>D54+F44+F58+H39+H46+H53+H60</f>
        <v>4.8400763485019986</v>
      </c>
      <c r="C80" s="44"/>
    </row>
    <row r="81" spans="1:3" x14ac:dyDescent="0.25">
      <c r="B81" s="47"/>
    </row>
    <row r="82" spans="1:3" x14ac:dyDescent="0.25">
      <c r="A82" s="43" t="s">
        <v>58</v>
      </c>
      <c r="B82" s="48" t="s">
        <v>62</v>
      </c>
    </row>
    <row r="83" spans="1:3" x14ac:dyDescent="0.25">
      <c r="A83" s="43" t="s">
        <v>66</v>
      </c>
      <c r="B83" s="46">
        <f>B77+B80-10</f>
        <v>5.9928053875365226</v>
      </c>
      <c r="C83" s="44"/>
    </row>
    <row r="84" spans="1:3" x14ac:dyDescent="0.25">
      <c r="B84" s="48"/>
    </row>
    <row r="85" spans="1:3" x14ac:dyDescent="0.25">
      <c r="A85" s="43" t="s">
        <v>67</v>
      </c>
      <c r="B85" s="48" t="s">
        <v>59</v>
      </c>
    </row>
    <row r="86" spans="1:3" x14ac:dyDescent="0.25">
      <c r="A86" s="43" t="s">
        <v>68</v>
      </c>
      <c r="B86" s="46">
        <f>B83+10</f>
        <v>15.992805387536523</v>
      </c>
      <c r="C86" s="44"/>
    </row>
  </sheetData>
  <mergeCells count="4">
    <mergeCell ref="B6:C6"/>
    <mergeCell ref="D6:E6"/>
    <mergeCell ref="G6:J6"/>
    <mergeCell ref="B23:C2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6"/>
  <sheetViews>
    <sheetView showZeros="0" topLeftCell="A30" zoomScale="80" zoomScaleNormal="80" workbookViewId="0">
      <selection activeCell="D26" sqref="D26"/>
    </sheetView>
  </sheetViews>
  <sheetFormatPr defaultColWidth="9.140625" defaultRowHeight="15" x14ac:dyDescent="0.25"/>
  <sheetData>
    <row r="1" spans="1:14" ht="18.75" x14ac:dyDescent="0.3">
      <c r="A1" s="1" t="s">
        <v>69</v>
      </c>
    </row>
    <row r="4" spans="1:14" ht="15.75" x14ac:dyDescent="0.25">
      <c r="A4" s="27" t="s">
        <v>71</v>
      </c>
    </row>
    <row r="6" spans="1:14" x14ac:dyDescent="0.25">
      <c r="B6" s="49" t="s">
        <v>10</v>
      </c>
      <c r="C6" s="50"/>
      <c r="D6" s="51" t="s">
        <v>0</v>
      </c>
      <c r="E6" s="50"/>
      <c r="F6" s="11" t="s">
        <v>1</v>
      </c>
      <c r="G6" s="49" t="s">
        <v>2</v>
      </c>
      <c r="H6" s="51"/>
      <c r="I6" s="51"/>
      <c r="J6" s="50"/>
    </row>
    <row r="7" spans="1:14" x14ac:dyDescent="0.25">
      <c r="B7" s="3" t="s">
        <v>3</v>
      </c>
      <c r="C7" s="4" t="s">
        <v>9</v>
      </c>
      <c r="D7" t="s">
        <v>4</v>
      </c>
      <c r="E7" s="4" t="s">
        <v>14</v>
      </c>
      <c r="F7" s="4" t="s">
        <v>11</v>
      </c>
      <c r="G7" t="s">
        <v>13</v>
      </c>
      <c r="H7" t="s">
        <v>5</v>
      </c>
      <c r="I7" t="s">
        <v>6</v>
      </c>
      <c r="J7" s="4" t="s">
        <v>7</v>
      </c>
      <c r="K7" s="12" t="s">
        <v>8</v>
      </c>
      <c r="M7" s="25" t="s">
        <v>24</v>
      </c>
    </row>
    <row r="8" spans="1:14" x14ac:dyDescent="0.25">
      <c r="A8" s="2" t="s">
        <v>3</v>
      </c>
      <c r="B8" s="13">
        <v>0</v>
      </c>
      <c r="C8" s="14">
        <v>0</v>
      </c>
      <c r="D8" s="15">
        <v>29165.646677026372</v>
      </c>
      <c r="E8" s="14">
        <v>0</v>
      </c>
      <c r="F8" s="14">
        <v>0</v>
      </c>
      <c r="G8" s="15">
        <v>0</v>
      </c>
      <c r="H8" s="15">
        <v>0</v>
      </c>
      <c r="I8" s="15">
        <v>0</v>
      </c>
      <c r="J8" s="14">
        <v>0</v>
      </c>
      <c r="K8" s="14">
        <f>SUM(B8:J8)</f>
        <v>29165.646677026372</v>
      </c>
      <c r="M8" t="s">
        <v>3</v>
      </c>
      <c r="N8" t="s">
        <v>15</v>
      </c>
    </row>
    <row r="9" spans="1:14" x14ac:dyDescent="0.25">
      <c r="A9" s="3" t="s">
        <v>9</v>
      </c>
      <c r="B9" s="16">
        <v>0</v>
      </c>
      <c r="C9" s="17">
        <v>0</v>
      </c>
      <c r="D9" s="18">
        <v>0</v>
      </c>
      <c r="E9" s="17">
        <v>178556.01769268099</v>
      </c>
      <c r="F9" s="17">
        <v>0</v>
      </c>
      <c r="G9" s="18">
        <v>0</v>
      </c>
      <c r="H9" s="18">
        <v>0</v>
      </c>
      <c r="I9" s="18">
        <v>0</v>
      </c>
      <c r="J9" s="17">
        <v>0</v>
      </c>
      <c r="K9" s="17">
        <f t="shared" ref="K9:K16" si="0">SUM(B9:J9)</f>
        <v>178556.01769268099</v>
      </c>
      <c r="M9" t="s">
        <v>9</v>
      </c>
      <c r="N9" t="s">
        <v>20</v>
      </c>
    </row>
    <row r="10" spans="1:14" x14ac:dyDescent="0.25">
      <c r="A10" s="2" t="s">
        <v>4</v>
      </c>
      <c r="B10" s="13">
        <v>2891.3446798177056</v>
      </c>
      <c r="C10" s="14">
        <v>2218.3703263122193</v>
      </c>
      <c r="D10" s="15">
        <v>0</v>
      </c>
      <c r="E10" s="14">
        <v>0</v>
      </c>
      <c r="F10" s="14">
        <v>0</v>
      </c>
      <c r="G10" s="15">
        <v>22235.865011309212</v>
      </c>
      <c r="H10" s="15">
        <v>0</v>
      </c>
      <c r="I10" s="15">
        <v>54.968810220596218</v>
      </c>
      <c r="J10" s="14">
        <v>2014.8366263912305</v>
      </c>
      <c r="K10" s="14">
        <f t="shared" si="0"/>
        <v>29415.385454050964</v>
      </c>
      <c r="M10" t="s">
        <v>4</v>
      </c>
      <c r="N10" t="s">
        <v>16</v>
      </c>
    </row>
    <row r="11" spans="1:14" x14ac:dyDescent="0.25">
      <c r="A11" s="5" t="s">
        <v>14</v>
      </c>
      <c r="B11" s="22">
        <v>7364.9984292923718</v>
      </c>
      <c r="C11" s="23">
        <v>89704.430480781361</v>
      </c>
      <c r="D11" s="24">
        <v>0</v>
      </c>
      <c r="E11" s="23">
        <v>0</v>
      </c>
      <c r="F11" s="23">
        <v>0</v>
      </c>
      <c r="G11" s="24">
        <v>43200.269399757119</v>
      </c>
      <c r="H11" s="24">
        <v>25402.625052437048</v>
      </c>
      <c r="I11" s="24">
        <v>8726.4991377086699</v>
      </c>
      <c r="J11" s="23">
        <v>48500.409906169567</v>
      </c>
      <c r="K11" s="23">
        <f t="shared" si="0"/>
        <v>222899.23240614613</v>
      </c>
      <c r="M11" t="s">
        <v>14</v>
      </c>
      <c r="N11" t="s">
        <v>21</v>
      </c>
    </row>
    <row r="12" spans="1:14" x14ac:dyDescent="0.25">
      <c r="A12" s="3" t="s">
        <v>11</v>
      </c>
      <c r="B12" s="16">
        <v>18909.303567916297</v>
      </c>
      <c r="C12" s="17">
        <v>86633.216885587317</v>
      </c>
      <c r="D12" s="18">
        <v>0</v>
      </c>
      <c r="E12" s="17">
        <v>0</v>
      </c>
      <c r="F12" s="17">
        <v>0</v>
      </c>
      <c r="G12" s="18">
        <v>0</v>
      </c>
      <c r="H12" s="18">
        <v>0</v>
      </c>
      <c r="I12" s="18">
        <v>0</v>
      </c>
      <c r="J12" s="17">
        <v>395.74337295511543</v>
      </c>
      <c r="K12" s="17">
        <f t="shared" si="0"/>
        <v>105938.26382645873</v>
      </c>
      <c r="M12" t="s">
        <v>11</v>
      </c>
      <c r="N12" t="s">
        <v>22</v>
      </c>
    </row>
    <row r="13" spans="1:14" x14ac:dyDescent="0.25">
      <c r="A13" s="2" t="s">
        <v>13</v>
      </c>
      <c r="B13" s="13">
        <v>0</v>
      </c>
      <c r="C13" s="14">
        <v>0</v>
      </c>
      <c r="D13" s="15">
        <v>0</v>
      </c>
      <c r="E13" s="14">
        <v>0</v>
      </c>
      <c r="F13" s="14">
        <v>99090.463086677686</v>
      </c>
      <c r="G13" s="15">
        <v>28885.937315633535</v>
      </c>
      <c r="H13" s="15">
        <v>2493.4978198164317</v>
      </c>
      <c r="I13" s="15">
        <v>0</v>
      </c>
      <c r="J13" s="14">
        <v>10.628539635050764</v>
      </c>
      <c r="K13" s="14">
        <f t="shared" si="0"/>
        <v>130480.52676176271</v>
      </c>
      <c r="M13" t="s">
        <v>13</v>
      </c>
      <c r="N13" t="s">
        <v>23</v>
      </c>
    </row>
    <row r="14" spans="1:14" x14ac:dyDescent="0.25">
      <c r="A14" s="3" t="s">
        <v>5</v>
      </c>
      <c r="B14" s="16">
        <v>0</v>
      </c>
      <c r="C14" s="17">
        <v>0</v>
      </c>
      <c r="D14" s="18">
        <v>129.88907971613304</v>
      </c>
      <c r="E14" s="17">
        <v>5097.6009002108576</v>
      </c>
      <c r="F14" s="17">
        <v>1.386187805543122</v>
      </c>
      <c r="G14" s="18">
        <v>11864.688812763085</v>
      </c>
      <c r="H14" s="18">
        <v>16481.017555444221</v>
      </c>
      <c r="I14" s="18">
        <v>0</v>
      </c>
      <c r="J14" s="17">
        <v>1520.955123704533</v>
      </c>
      <c r="K14" s="17">
        <f t="shared" si="0"/>
        <v>35095.537659644375</v>
      </c>
      <c r="M14" t="s">
        <v>5</v>
      </c>
      <c r="N14" t="s">
        <v>12</v>
      </c>
    </row>
    <row r="15" spans="1:14" x14ac:dyDescent="0.25">
      <c r="A15" s="3" t="s">
        <v>6</v>
      </c>
      <c r="B15" s="16">
        <v>0</v>
      </c>
      <c r="C15" s="17">
        <v>0</v>
      </c>
      <c r="D15" s="18">
        <v>0</v>
      </c>
      <c r="E15" s="17">
        <v>0</v>
      </c>
      <c r="F15" s="17">
        <v>0</v>
      </c>
      <c r="G15" s="18">
        <v>24018.329532354001</v>
      </c>
      <c r="H15" s="18">
        <v>-9704.8489351084427</v>
      </c>
      <c r="I15" s="18">
        <v>448.3067566109591</v>
      </c>
      <c r="J15" s="17">
        <v>-5532.0126493162979</v>
      </c>
      <c r="K15" s="17">
        <f t="shared" si="0"/>
        <v>9229.7747045402175</v>
      </c>
      <c r="M15" t="s">
        <v>6</v>
      </c>
      <c r="N15" t="s">
        <v>17</v>
      </c>
    </row>
    <row r="16" spans="1:14" x14ac:dyDescent="0.25">
      <c r="A16" s="5" t="s">
        <v>7</v>
      </c>
      <c r="B16" s="22">
        <v>0</v>
      </c>
      <c r="C16" s="23">
        <v>0</v>
      </c>
      <c r="D16" s="24">
        <v>119.8496973084569</v>
      </c>
      <c r="E16" s="23">
        <v>39245.613813254393</v>
      </c>
      <c r="F16" s="23">
        <v>6846.4145519754802</v>
      </c>
      <c r="G16" s="24">
        <v>275.43668994577541</v>
      </c>
      <c r="H16" s="24">
        <v>423.24616705511244</v>
      </c>
      <c r="I16" s="24">
        <v>0</v>
      </c>
      <c r="J16" s="23">
        <v>0</v>
      </c>
      <c r="K16" s="23">
        <f t="shared" si="0"/>
        <v>46910.560919539217</v>
      </c>
      <c r="M16" t="s">
        <v>7</v>
      </c>
      <c r="N16" t="s">
        <v>18</v>
      </c>
    </row>
    <row r="17" spans="1:14" x14ac:dyDescent="0.25">
      <c r="A17" s="8" t="s">
        <v>8</v>
      </c>
      <c r="B17" s="19">
        <f>SUM(B8:B16)</f>
        <v>29165.646677026372</v>
      </c>
      <c r="C17" s="20">
        <f t="shared" ref="C17:J17" si="1">SUM(C8:C16)</f>
        <v>178556.01769268088</v>
      </c>
      <c r="D17" s="21">
        <f t="shared" si="1"/>
        <v>29415.385454050964</v>
      </c>
      <c r="E17" s="20">
        <f t="shared" si="1"/>
        <v>222899.23240614624</v>
      </c>
      <c r="F17" s="20">
        <f t="shared" si="1"/>
        <v>105938.26382645871</v>
      </c>
      <c r="G17" s="21">
        <f t="shared" si="1"/>
        <v>130480.52676176274</v>
      </c>
      <c r="H17" s="21">
        <f t="shared" si="1"/>
        <v>35095.537659644368</v>
      </c>
      <c r="I17" s="21">
        <f t="shared" si="1"/>
        <v>9229.7747045402248</v>
      </c>
      <c r="J17" s="20">
        <f t="shared" si="1"/>
        <v>46910.560919539195</v>
      </c>
      <c r="K17" s="20"/>
      <c r="M17" t="s">
        <v>8</v>
      </c>
      <c r="N17" t="s">
        <v>19</v>
      </c>
    </row>
    <row r="20" spans="1:14" x14ac:dyDescent="0.25">
      <c r="A20" s="28"/>
    </row>
    <row r="21" spans="1:14" x14ac:dyDescent="0.25">
      <c r="A21" s="26" t="s">
        <v>25</v>
      </c>
    </row>
    <row r="22" spans="1:14" x14ac:dyDescent="0.25">
      <c r="A22" t="s">
        <v>26</v>
      </c>
    </row>
    <row r="23" spans="1:14" x14ac:dyDescent="0.25">
      <c r="B23" s="49" t="s">
        <v>10</v>
      </c>
      <c r="C23" s="50"/>
    </row>
    <row r="24" spans="1:14" x14ac:dyDescent="0.25">
      <c r="B24" s="3" t="s">
        <v>3</v>
      </c>
      <c r="C24" s="4" t="s">
        <v>9</v>
      </c>
    </row>
    <row r="25" spans="1:14" x14ac:dyDescent="0.25">
      <c r="A25" s="2" t="s">
        <v>4</v>
      </c>
      <c r="B25" s="36">
        <f>B10/B$17</f>
        <v>9.9135284461057488E-2</v>
      </c>
      <c r="C25" s="37">
        <f t="shared" ref="C25:C26" si="2">C10/C$17</f>
        <v>1.2423946025332708E-2</v>
      </c>
    </row>
    <row r="26" spans="1:14" x14ac:dyDescent="0.25">
      <c r="A26" s="5" t="s">
        <v>14</v>
      </c>
      <c r="B26" s="38">
        <f t="shared" ref="B26" si="3">B11/B$17</f>
        <v>0.25252306286401471</v>
      </c>
      <c r="C26" s="39">
        <f t="shared" si="2"/>
        <v>0.50238816725390267</v>
      </c>
      <c r="D26" s="40">
        <f>C26</f>
        <v>0.50238816725390267</v>
      </c>
    </row>
    <row r="30" spans="1:14" x14ac:dyDescent="0.25">
      <c r="A30" s="26" t="s">
        <v>42</v>
      </c>
    </row>
    <row r="31" spans="1:14" x14ac:dyDescent="0.25">
      <c r="A31" t="s">
        <v>70</v>
      </c>
    </row>
    <row r="33" spans="1:11" x14ac:dyDescent="0.25">
      <c r="A33" s="8"/>
      <c r="B33" s="29" t="s">
        <v>30</v>
      </c>
      <c r="C33" s="10"/>
      <c r="D33" s="29" t="s">
        <v>27</v>
      </c>
      <c r="E33" s="29"/>
      <c r="F33" s="29" t="s">
        <v>28</v>
      </c>
      <c r="G33" s="29"/>
      <c r="H33" s="29" t="s">
        <v>29</v>
      </c>
      <c r="I33" s="9"/>
    </row>
    <row r="34" spans="1:11" x14ac:dyDescent="0.25">
      <c r="A34" s="3"/>
      <c r="I34" s="4"/>
    </row>
    <row r="35" spans="1:11" x14ac:dyDescent="0.25">
      <c r="A35" s="3"/>
      <c r="H35" s="34" t="s">
        <v>31</v>
      </c>
      <c r="I35" s="4"/>
      <c r="K35" s="45" t="s">
        <v>45</v>
      </c>
    </row>
    <row r="36" spans="1:11" x14ac:dyDescent="0.25">
      <c r="A36" s="3"/>
      <c r="F36" s="34" t="s">
        <v>31</v>
      </c>
      <c r="H36" s="32">
        <f>F37*B25</f>
        <v>9.7428220714439878E-3</v>
      </c>
      <c r="I36" s="41">
        <f>H36</f>
        <v>9.7428220714439878E-3</v>
      </c>
      <c r="K36" s="45" t="s">
        <v>43</v>
      </c>
    </row>
    <row r="37" spans="1:11" x14ac:dyDescent="0.25">
      <c r="A37" s="3"/>
      <c r="F37" s="32">
        <f>D40*B25</f>
        <v>9.8278046251747853E-2</v>
      </c>
      <c r="I37" s="4"/>
      <c r="K37" s="45" t="s">
        <v>44</v>
      </c>
    </row>
    <row r="38" spans="1:11" x14ac:dyDescent="0.25">
      <c r="A38" s="3"/>
      <c r="H38" s="35" t="s">
        <v>32</v>
      </c>
      <c r="I38" s="4"/>
    </row>
    <row r="39" spans="1:11" x14ac:dyDescent="0.25">
      <c r="A39" s="3"/>
      <c r="D39" s="34" t="s">
        <v>31</v>
      </c>
      <c r="H39" s="31">
        <f>F37*B26</f>
        <v>2.4817473251782667E-2</v>
      </c>
      <c r="I39" s="4"/>
      <c r="K39" s="45" t="s">
        <v>46</v>
      </c>
    </row>
    <row r="40" spans="1:11" x14ac:dyDescent="0.25">
      <c r="A40" s="3"/>
      <c r="D40" s="32">
        <f>B47*B25</f>
        <v>0.99135284461057482</v>
      </c>
      <c r="I40" s="4"/>
      <c r="K40" s="45" t="s">
        <v>47</v>
      </c>
    </row>
    <row r="41" spans="1:11" x14ac:dyDescent="0.25">
      <c r="A41" s="3"/>
      <c r="D41" s="42">
        <f>D40</f>
        <v>0.99135284461057482</v>
      </c>
      <c r="I41" s="4"/>
      <c r="K41" s="45"/>
    </row>
    <row r="42" spans="1:11" x14ac:dyDescent="0.25">
      <c r="A42" s="3"/>
      <c r="H42" s="34" t="s">
        <v>31</v>
      </c>
      <c r="I42" s="4"/>
      <c r="K42" s="45" t="s">
        <v>48</v>
      </c>
    </row>
    <row r="43" spans="1:11" x14ac:dyDescent="0.25">
      <c r="A43" s="3"/>
      <c r="F43" s="35" t="s">
        <v>32</v>
      </c>
      <c r="H43" s="32">
        <f>C25*F44</f>
        <v>3.1102038980521133E-3</v>
      </c>
      <c r="I43" s="4"/>
      <c r="K43" s="45" t="s">
        <v>49</v>
      </c>
    </row>
    <row r="44" spans="1:11" x14ac:dyDescent="0.25">
      <c r="A44" s="3"/>
      <c r="B44" s="33"/>
      <c r="F44" s="31">
        <f>D40*B26</f>
        <v>0.25033945670001601</v>
      </c>
      <c r="I44" s="4"/>
    </row>
    <row r="45" spans="1:11" x14ac:dyDescent="0.25">
      <c r="A45" s="3"/>
      <c r="B45" s="33"/>
      <c r="H45" s="35" t="s">
        <v>32</v>
      </c>
      <c r="I45" s="4"/>
      <c r="K45" s="45" t="s">
        <v>50</v>
      </c>
    </row>
    <row r="46" spans="1:11" x14ac:dyDescent="0.25">
      <c r="A46" s="3"/>
      <c r="B46" s="34" t="s">
        <v>31</v>
      </c>
      <c r="H46" s="31">
        <f>C26*F44</f>
        <v>0.12576758084285877</v>
      </c>
      <c r="I46" s="41">
        <f>H46</f>
        <v>0.12576758084285877</v>
      </c>
    </row>
    <row r="47" spans="1:11" x14ac:dyDescent="0.25">
      <c r="A47" s="3"/>
      <c r="B47" s="30">
        <v>10</v>
      </c>
      <c r="I47" s="4"/>
      <c r="K47" s="45" t="s">
        <v>63</v>
      </c>
    </row>
    <row r="48" spans="1:11" x14ac:dyDescent="0.25">
      <c r="A48" s="3"/>
      <c r="B48" s="33"/>
      <c r="I48" s="4"/>
      <c r="K48" s="45" t="s">
        <v>64</v>
      </c>
    </row>
    <row r="49" spans="1:11" x14ac:dyDescent="0.25">
      <c r="A49" s="3"/>
      <c r="H49" s="34" t="s">
        <v>31</v>
      </c>
      <c r="I49" s="4"/>
    </row>
    <row r="50" spans="1:11" x14ac:dyDescent="0.25">
      <c r="A50" s="3"/>
      <c r="F50" s="34" t="s">
        <v>31</v>
      </c>
      <c r="H50" s="32">
        <f>F51*B25</f>
        <v>3.1102038980521133E-3</v>
      </c>
      <c r="I50" s="4"/>
      <c r="K50" s="45" t="s">
        <v>65</v>
      </c>
    </row>
    <row r="51" spans="1:11" x14ac:dyDescent="0.25">
      <c r="A51" s="3"/>
      <c r="F51" s="32">
        <f>D54*C25</f>
        <v>3.137332903174217E-2</v>
      </c>
      <c r="I51" s="4"/>
    </row>
    <row r="52" spans="1:11" x14ac:dyDescent="0.25">
      <c r="A52" s="3"/>
      <c r="F52" s="42">
        <f>F51</f>
        <v>3.137332903174217E-2</v>
      </c>
      <c r="H52" s="35" t="s">
        <v>32</v>
      </c>
      <c r="I52" s="4"/>
    </row>
    <row r="53" spans="1:11" x14ac:dyDescent="0.25">
      <c r="A53" s="3"/>
      <c r="D53" s="35" t="s">
        <v>32</v>
      </c>
      <c r="H53" s="31">
        <f>F51*B26</f>
        <v>7.9224891393360457E-3</v>
      </c>
      <c r="I53" s="4"/>
    </row>
    <row r="54" spans="1:11" x14ac:dyDescent="0.25">
      <c r="A54" s="3"/>
      <c r="D54" s="31">
        <f>B47*B26</f>
        <v>2.5252306286401471</v>
      </c>
      <c r="I54" s="4"/>
    </row>
    <row r="55" spans="1:11" x14ac:dyDescent="0.25">
      <c r="A55" s="3"/>
      <c r="D55" s="42">
        <f>D54</f>
        <v>2.5252306286401471</v>
      </c>
      <c r="I55" s="4"/>
    </row>
    <row r="56" spans="1:11" x14ac:dyDescent="0.25">
      <c r="A56" s="3"/>
      <c r="H56" s="34" t="s">
        <v>31</v>
      </c>
      <c r="I56" s="4"/>
    </row>
    <row r="57" spans="1:11" x14ac:dyDescent="0.25">
      <c r="A57" s="3"/>
      <c r="F57" s="35" t="s">
        <v>32</v>
      </c>
      <c r="H57" s="32">
        <f>F58*C25</f>
        <v>1.5761589272910607E-2</v>
      </c>
      <c r="I57" s="4"/>
    </row>
    <row r="58" spans="1:11" x14ac:dyDescent="0.25">
      <c r="A58" s="3"/>
      <c r="F58" s="31">
        <f>D54*C26</f>
        <v>1.2686459874159439</v>
      </c>
      <c r="I58" s="4"/>
    </row>
    <row r="59" spans="1:11" x14ac:dyDescent="0.25">
      <c r="A59" s="3"/>
      <c r="H59" s="35" t="s">
        <v>32</v>
      </c>
      <c r="I59" s="4"/>
    </row>
    <row r="60" spans="1:11" x14ac:dyDescent="0.25">
      <c r="A60" s="3"/>
      <c r="H60" s="31">
        <f>F58*C26</f>
        <v>0.63735273251191371</v>
      </c>
      <c r="I60" s="41">
        <f>H60</f>
        <v>0.63735273251191371</v>
      </c>
    </row>
    <row r="61" spans="1:11" x14ac:dyDescent="0.25">
      <c r="A61" s="5"/>
      <c r="B61" s="6"/>
      <c r="C61" s="6"/>
      <c r="D61" s="6"/>
      <c r="E61" s="6"/>
      <c r="F61" s="6"/>
      <c r="G61" s="6"/>
      <c r="H61" s="6"/>
      <c r="I61" s="7"/>
    </row>
    <row r="64" spans="1:11" x14ac:dyDescent="0.25">
      <c r="A64" s="43" t="s">
        <v>33</v>
      </c>
      <c r="B64" s="44" t="s">
        <v>34</v>
      </c>
    </row>
    <row r="65" spans="1:3" x14ac:dyDescent="0.25">
      <c r="A65" s="43" t="s">
        <v>35</v>
      </c>
      <c r="B65" s="46">
        <f>B47</f>
        <v>10</v>
      </c>
      <c r="C65" s="44"/>
    </row>
    <row r="66" spans="1:3" x14ac:dyDescent="0.25">
      <c r="B66" s="47"/>
    </row>
    <row r="67" spans="1:3" x14ac:dyDescent="0.25">
      <c r="A67" s="43" t="s">
        <v>36</v>
      </c>
      <c r="B67" s="48" t="s">
        <v>51</v>
      </c>
    </row>
    <row r="68" spans="1:3" x14ac:dyDescent="0.25">
      <c r="A68" s="43" t="s">
        <v>37</v>
      </c>
      <c r="B68" s="46">
        <f>D40</f>
        <v>0.99135284461057482</v>
      </c>
      <c r="C68" s="44"/>
    </row>
    <row r="69" spans="1:3" x14ac:dyDescent="0.25">
      <c r="B69" s="47"/>
    </row>
    <row r="70" spans="1:3" x14ac:dyDescent="0.25">
      <c r="A70" s="43" t="s">
        <v>38</v>
      </c>
      <c r="B70" s="48" t="s">
        <v>52</v>
      </c>
    </row>
    <row r="71" spans="1:3" x14ac:dyDescent="0.25">
      <c r="A71" s="43" t="s">
        <v>40</v>
      </c>
      <c r="B71" s="46">
        <f>F37+F51</f>
        <v>0.12965137528349002</v>
      </c>
      <c r="C71" s="44"/>
    </row>
    <row r="72" spans="1:3" x14ac:dyDescent="0.25">
      <c r="B72" s="47"/>
    </row>
    <row r="73" spans="1:3" x14ac:dyDescent="0.25">
      <c r="A73" s="43" t="s">
        <v>41</v>
      </c>
      <c r="B73" s="48" t="s">
        <v>53</v>
      </c>
    </row>
    <row r="74" spans="1:3" x14ac:dyDescent="0.25">
      <c r="A74" s="43" t="s">
        <v>39</v>
      </c>
      <c r="B74" s="46">
        <f>H36+H43+H50+H57</f>
        <v>3.1724819140458826E-2</v>
      </c>
      <c r="C74" s="44"/>
    </row>
    <row r="75" spans="1:3" x14ac:dyDescent="0.25">
      <c r="B75" s="47"/>
    </row>
    <row r="76" spans="1:3" x14ac:dyDescent="0.25">
      <c r="A76" s="43" t="s">
        <v>54</v>
      </c>
      <c r="B76" s="48" t="s">
        <v>61</v>
      </c>
    </row>
    <row r="77" spans="1:3" x14ac:dyDescent="0.25">
      <c r="A77" s="43" t="s">
        <v>55</v>
      </c>
      <c r="B77" s="46">
        <f>B47+D40+F37+H36+H43+F51+H50+H57</f>
        <v>11.152729039034524</v>
      </c>
      <c r="C77" s="44"/>
    </row>
    <row r="78" spans="1:3" x14ac:dyDescent="0.25">
      <c r="B78" s="47"/>
    </row>
    <row r="79" spans="1:3" x14ac:dyDescent="0.25">
      <c r="A79" s="43" t="s">
        <v>56</v>
      </c>
      <c r="B79" s="48" t="s">
        <v>60</v>
      </c>
    </row>
    <row r="80" spans="1:3" x14ac:dyDescent="0.25">
      <c r="A80" s="43" t="s">
        <v>57</v>
      </c>
      <c r="B80" s="46">
        <f>D54+F58+H60+H53+H46+F44+H39</f>
        <v>4.8400763485019977</v>
      </c>
      <c r="C80" s="44"/>
    </row>
    <row r="81" spans="1:3" x14ac:dyDescent="0.25">
      <c r="B81" s="47"/>
    </row>
    <row r="82" spans="1:3" x14ac:dyDescent="0.25">
      <c r="A82" s="43" t="s">
        <v>58</v>
      </c>
      <c r="B82" s="48" t="s">
        <v>62</v>
      </c>
    </row>
    <row r="83" spans="1:3" x14ac:dyDescent="0.25">
      <c r="A83" s="43" t="s">
        <v>66</v>
      </c>
      <c r="B83" s="46">
        <f>B68+B71+B74+B80</f>
        <v>5.9928053875365217</v>
      </c>
      <c r="C83" s="44"/>
    </row>
    <row r="84" spans="1:3" x14ac:dyDescent="0.25">
      <c r="B84" s="48"/>
    </row>
    <row r="85" spans="1:3" x14ac:dyDescent="0.25">
      <c r="A85" s="43" t="s">
        <v>67</v>
      </c>
      <c r="B85" s="48" t="s">
        <v>59</v>
      </c>
    </row>
    <row r="86" spans="1:3" x14ac:dyDescent="0.25">
      <c r="A86" s="43" t="s">
        <v>68</v>
      </c>
      <c r="B86" s="46">
        <f>B77+B80</f>
        <v>15.992805387536521</v>
      </c>
      <c r="C86" s="44"/>
    </row>
  </sheetData>
  <mergeCells count="4">
    <mergeCell ref="B6:C6"/>
    <mergeCell ref="D6:E6"/>
    <mergeCell ref="G6:J6"/>
    <mergeCell ref="B23:C2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Ex3_Question</vt:lpstr>
      <vt:lpstr>Ex3_Answer</vt:lpstr>
    </vt:vector>
  </TitlesOfParts>
  <Company>IFPRI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JTHURLOW</dc:creator>
  <cp:lastModifiedBy>Pradesha, Angga (IFPRI)</cp:lastModifiedBy>
  <dcterms:created xsi:type="dcterms:W3CDTF">2009-02-13T22:33:17Z</dcterms:created>
  <dcterms:modified xsi:type="dcterms:W3CDTF">2025-03-24T10:34:59Z</dcterms:modified>
</cp:coreProperties>
</file>